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65" windowWidth="15960" windowHeight="11640" tabRatio="803"/>
  </bookViews>
  <sheets>
    <sheet name="INTRO" sheetId="10" r:id="rId1"/>
    <sheet name="BHKL NY LØN" sheetId="9" r:id="rId2"/>
    <sheet name="BHKL GL LØN" sheetId="14" r:id="rId3"/>
    <sheet name="LÆRER NY LØN " sheetId="4" r:id="rId4"/>
    <sheet name="LÆRER GL LØN" sheetId="13" r:id="rId5"/>
    <sheet name="Lejrskole, ulempe, weekend" sheetId="6" r:id="rId6"/>
    <sheet name="Dage" sheetId="7" state="hidden" r:id="rId7"/>
    <sheet name="DATABANK" sheetId="8" state="hidden" r:id="rId8"/>
  </sheets>
  <externalReferences>
    <externalReference r:id="rId9"/>
    <externalReference r:id="rId10"/>
  </externalReferences>
  <definedNames>
    <definedName name="_xlnm.Print_Area" localSheetId="3">'LÆRER NY LØN '!$A$1:$H$53</definedName>
  </definedNames>
  <calcPr calcId="145621"/>
</workbook>
</file>

<file path=xl/calcChain.xml><?xml version="1.0" encoding="utf-8"?>
<calcChain xmlns="http://schemas.openxmlformats.org/spreadsheetml/2006/main">
  <c r="D21" i="4" l="1"/>
  <c r="D19" i="9" l="1"/>
  <c r="D23" i="9" s="1"/>
  <c r="D18" i="9"/>
  <c r="D22" i="9" s="1"/>
  <c r="F22" i="9" s="1"/>
  <c r="D16" i="9"/>
  <c r="D15" i="9"/>
  <c r="F15" i="9" s="1"/>
  <c r="D11" i="9"/>
  <c r="F11" i="9" s="1"/>
  <c r="D10" i="9"/>
  <c r="G11" i="9" l="1"/>
  <c r="F18" i="9"/>
  <c r="G18" i="9" s="1"/>
  <c r="G15" i="9"/>
  <c r="G22" i="9"/>
  <c r="H30" i="14"/>
  <c r="D12" i="14"/>
  <c r="F12" i="14" s="1"/>
  <c r="G12" i="14" s="1"/>
  <c r="D11" i="14"/>
  <c r="F11" i="14" s="1"/>
  <c r="G11" i="14" s="1"/>
  <c r="F9" i="14"/>
  <c r="G9" i="14" s="1"/>
  <c r="F8" i="14"/>
  <c r="G8" i="14" s="1"/>
  <c r="E7" i="14"/>
  <c r="E6" i="14"/>
  <c r="D10" i="13" l="1"/>
  <c r="F8" i="4"/>
  <c r="G8" i="4" s="1"/>
  <c r="D19" i="4"/>
  <c r="F19" i="4" s="1"/>
  <c r="G19" i="4" s="1"/>
  <c r="D18" i="4"/>
  <c r="F18" i="4" s="1"/>
  <c r="G18" i="4" s="1"/>
  <c r="D17" i="4"/>
  <c r="F17" i="4" s="1"/>
  <c r="G17" i="4" s="1"/>
  <c r="D16" i="4"/>
  <c r="F16" i="4" s="1"/>
  <c r="G16" i="4" s="1"/>
  <c r="D15" i="4"/>
  <c r="F15" i="4" s="1"/>
  <c r="G15" i="4" s="1"/>
  <c r="D13" i="4"/>
  <c r="F13" i="4" s="1"/>
  <c r="G13" i="4" s="1"/>
  <c r="D12" i="4"/>
  <c r="F12" i="4" s="1"/>
  <c r="G12" i="4" s="1"/>
  <c r="D11" i="4"/>
  <c r="F11" i="4" s="1"/>
  <c r="G11" i="4" s="1"/>
  <c r="D10" i="4"/>
  <c r="F10" i="4" s="1"/>
  <c r="G10" i="4" s="1"/>
  <c r="H46" i="4"/>
  <c r="D43" i="4"/>
  <c r="F43" i="4" s="1"/>
  <c r="G43" i="4" s="1"/>
  <c r="F21" i="4"/>
  <c r="G21" i="4" s="1"/>
  <c r="E7" i="4"/>
  <c r="A7" i="4"/>
  <c r="E6" i="4"/>
  <c r="D20" i="4" l="1"/>
  <c r="F20" i="4" s="1"/>
  <c r="G20" i="4" s="1"/>
  <c r="D23" i="4"/>
  <c r="F23" i="4" s="1"/>
  <c r="G23" i="4" s="1"/>
  <c r="D22" i="4"/>
  <c r="F22" i="4" s="1"/>
  <c r="G22" i="4" s="1"/>
  <c r="C62" i="8"/>
  <c r="D10" i="14" s="1"/>
  <c r="F10" i="14" s="1"/>
  <c r="G10" i="14" l="1"/>
  <c r="I10" i="14" s="1"/>
  <c r="F8" i="13"/>
  <c r="D11" i="13" l="1"/>
  <c r="H35" i="13" l="1"/>
  <c r="I25" i="13"/>
  <c r="F11" i="13"/>
  <c r="G11" i="13" s="1"/>
  <c r="F10" i="13"/>
  <c r="G10" i="13" s="1"/>
  <c r="G8" i="13"/>
  <c r="E7" i="13"/>
  <c r="E6" i="13"/>
  <c r="C68" i="8" l="1"/>
  <c r="D26" i="13" s="1"/>
  <c r="F26" i="13" s="1"/>
  <c r="G26" i="13" s="1"/>
  <c r="I26" i="13" s="1"/>
  <c r="F8" i="9" l="1"/>
  <c r="F23" i="9" l="1"/>
  <c r="G23" i="9" s="1"/>
  <c r="D17" i="9"/>
  <c r="D20" i="9" s="1"/>
  <c r="F16" i="9"/>
  <c r="G16" i="9" s="1"/>
  <c r="D13" i="9"/>
  <c r="F13" i="9" s="1"/>
  <c r="G13" i="9" s="1"/>
  <c r="D12" i="9"/>
  <c r="F12" i="9" s="1"/>
  <c r="G12" i="9" s="1"/>
  <c r="G8" i="9"/>
  <c r="E7" i="9"/>
  <c r="H41" i="9"/>
  <c r="A7" i="9"/>
  <c r="F10" i="9" l="1"/>
  <c r="G10" i="9" s="1"/>
  <c r="F17" i="9"/>
  <c r="G17" i="9" s="1"/>
  <c r="F20" i="9"/>
  <c r="G20" i="9" s="1"/>
  <c r="F19" i="9"/>
  <c r="G19" i="9" s="1"/>
  <c r="C123" i="8" l="1"/>
  <c r="C121" i="8"/>
  <c r="C116" i="8"/>
  <c r="C115" i="8"/>
  <c r="C114" i="8"/>
  <c r="C113" i="8"/>
  <c r="C112" i="8"/>
  <c r="C110" i="8"/>
  <c r="C109" i="8"/>
  <c r="C106" i="8"/>
  <c r="A106" i="8"/>
  <c r="C105" i="8"/>
  <c r="C104" i="8"/>
  <c r="C103" i="8"/>
  <c r="C102" i="8"/>
  <c r="C101" i="8"/>
  <c r="C100" i="8"/>
  <c r="C99" i="8"/>
  <c r="C98" i="8"/>
  <c r="C97" i="8"/>
  <c r="C95" i="8"/>
  <c r="C93" i="8"/>
  <c r="C92" i="8"/>
  <c r="D27" i="14" s="1"/>
  <c r="F27" i="14" s="1"/>
  <c r="G27" i="14" s="1"/>
  <c r="I28" i="14" s="1"/>
  <c r="A92" i="8"/>
  <c r="A93" i="8" s="1"/>
  <c r="C91" i="8"/>
  <c r="C89" i="8"/>
  <c r="C88" i="8"/>
  <c r="C87" i="8"/>
  <c r="C86" i="8"/>
  <c r="D85" i="8"/>
  <c r="C85" i="8"/>
  <c r="C84" i="8"/>
  <c r="A84" i="8"/>
  <c r="C83" i="8"/>
  <c r="C82" i="8"/>
  <c r="C81" i="8"/>
  <c r="C79" i="8"/>
  <c r="D32" i="13" s="1"/>
  <c r="F32" i="13" s="1"/>
  <c r="G32" i="13" s="1"/>
  <c r="I32" i="13" s="1"/>
  <c r="C78" i="8"/>
  <c r="C76" i="8"/>
  <c r="C75" i="8"/>
  <c r="C74" i="8"/>
  <c r="C73" i="8"/>
  <c r="C71" i="8"/>
  <c r="C70" i="8"/>
  <c r="C69" i="8"/>
  <c r="D37" i="4" s="1"/>
  <c r="F37" i="4" s="1"/>
  <c r="G37" i="4" s="1"/>
  <c r="C67" i="8"/>
  <c r="D26" i="14" s="1"/>
  <c r="F26" i="14" s="1"/>
  <c r="G26" i="14" s="1"/>
  <c r="I26" i="14" s="1"/>
  <c r="C66" i="8"/>
  <c r="C65" i="8"/>
  <c r="C64" i="8"/>
  <c r="C61" i="8"/>
  <c r="D9" i="13" s="1"/>
  <c r="F9" i="13" s="1"/>
  <c r="C60" i="8"/>
  <c r="C59" i="8"/>
  <c r="C58" i="8"/>
  <c r="C57" i="8"/>
  <c r="C56" i="8"/>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B130" i="7" s="1"/>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D38" i="7"/>
  <c r="M37" i="7"/>
  <c r="L37" i="7"/>
  <c r="K37" i="7"/>
  <c r="J37" i="7"/>
  <c r="J38" i="7" s="1"/>
  <c r="I37" i="7"/>
  <c r="H37" i="7"/>
  <c r="G37" i="7"/>
  <c r="G38" i="7" s="1"/>
  <c r="F37" i="7"/>
  <c r="E37" i="7"/>
  <c r="D37" i="7"/>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H11" i="6"/>
  <c r="G19" i="6" s="1"/>
  <c r="H19" i="6" s="1"/>
  <c r="B7" i="6"/>
  <c r="F5" i="6"/>
  <c r="G4" i="6"/>
  <c r="H4" i="6" s="1"/>
  <c r="G3" i="6"/>
  <c r="H3" i="6" s="1"/>
  <c r="G20" i="6" l="1"/>
  <c r="H20" i="6" s="1"/>
  <c r="D21" i="9"/>
  <c r="F21" i="9" s="1"/>
  <c r="G21" i="9" s="1"/>
  <c r="D12" i="13"/>
  <c r="F12" i="13" s="1"/>
  <c r="G12" i="13" s="1"/>
  <c r="I12" i="13" s="1"/>
  <c r="D38" i="4"/>
  <c r="F38" i="4" s="1"/>
  <c r="G38" i="4" s="1"/>
  <c r="D27" i="13"/>
  <c r="F27" i="13" s="1"/>
  <c r="G27" i="13" s="1"/>
  <c r="I27" i="13" s="1"/>
  <c r="D17" i="14"/>
  <c r="F17" i="14" s="1"/>
  <c r="G17" i="14" s="1"/>
  <c r="I17" i="14" s="1"/>
  <c r="D28" i="4"/>
  <c r="F28" i="4" s="1"/>
  <c r="G28" i="4" s="1"/>
  <c r="D17" i="13"/>
  <c r="F17" i="13" s="1"/>
  <c r="G17" i="13" s="1"/>
  <c r="I17" i="13" s="1"/>
  <c r="D30" i="13"/>
  <c r="F30" i="13" s="1"/>
  <c r="G30" i="13" s="1"/>
  <c r="I30" i="13" s="1"/>
  <c r="D41" i="4"/>
  <c r="F41" i="4" s="1"/>
  <c r="G41" i="4" s="1"/>
  <c r="D22" i="14"/>
  <c r="F22" i="14" s="1"/>
  <c r="G22" i="14" s="1"/>
  <c r="I22" i="14" s="1"/>
  <c r="D33" i="4"/>
  <c r="F33" i="4" s="1"/>
  <c r="G33" i="4" s="1"/>
  <c r="D22" i="13"/>
  <c r="F22" i="13" s="1"/>
  <c r="G22" i="13" s="1"/>
  <c r="I22" i="13" s="1"/>
  <c r="D20" i="14"/>
  <c r="F20" i="14" s="1"/>
  <c r="G20" i="14" s="1"/>
  <c r="I20" i="14" s="1"/>
  <c r="D20" i="13"/>
  <c r="F20" i="13" s="1"/>
  <c r="G20" i="13" s="1"/>
  <c r="I20" i="13" s="1"/>
  <c r="D31" i="4"/>
  <c r="F31" i="4" s="1"/>
  <c r="G31" i="4" s="1"/>
  <c r="D18" i="14"/>
  <c r="F18" i="14" s="1"/>
  <c r="G18" i="14" s="1"/>
  <c r="I18" i="14" s="1"/>
  <c r="D29" i="4"/>
  <c r="F29" i="4" s="1"/>
  <c r="G29" i="4" s="1"/>
  <c r="D18" i="13"/>
  <c r="F18" i="13" s="1"/>
  <c r="G18" i="13" s="1"/>
  <c r="I18" i="13" s="1"/>
  <c r="D33" i="13"/>
  <c r="F33" i="13" s="1"/>
  <c r="G33" i="13" s="1"/>
  <c r="I33" i="13" s="1"/>
  <c r="D44" i="4"/>
  <c r="F44" i="4" s="1"/>
  <c r="G44" i="4" s="1"/>
  <c r="D14" i="4"/>
  <c r="F14" i="4" s="1"/>
  <c r="G14" i="4" s="1"/>
  <c r="D9" i="4"/>
  <c r="F9" i="4" s="1"/>
  <c r="G9" i="13"/>
  <c r="I9" i="13" s="1"/>
  <c r="D28" i="14"/>
  <c r="F28" i="14" s="1"/>
  <c r="G28" i="14" s="1"/>
  <c r="I27" i="14" s="1"/>
  <c r="D29" i="13"/>
  <c r="F29" i="13" s="1"/>
  <c r="G29" i="13" s="1"/>
  <c r="I29" i="13" s="1"/>
  <c r="D40" i="4"/>
  <c r="F40" i="4" s="1"/>
  <c r="G40" i="4" s="1"/>
  <c r="D16" i="14"/>
  <c r="F16" i="14" s="1"/>
  <c r="G16" i="14" s="1"/>
  <c r="I16" i="14" s="1"/>
  <c r="D27" i="4"/>
  <c r="F27" i="4" s="1"/>
  <c r="G27" i="4" s="1"/>
  <c r="D16" i="13"/>
  <c r="F16" i="13" s="1"/>
  <c r="G16" i="13" s="1"/>
  <c r="I16" i="13" s="1"/>
  <c r="D19" i="14"/>
  <c r="F19" i="14" s="1"/>
  <c r="G19" i="14" s="1"/>
  <c r="I19" i="14" s="1"/>
  <c r="D19" i="13"/>
  <c r="F19" i="13" s="1"/>
  <c r="G19" i="13" s="1"/>
  <c r="I19" i="13" s="1"/>
  <c r="D30" i="4"/>
  <c r="F30" i="4" s="1"/>
  <c r="G30" i="4" s="1"/>
  <c r="D39" i="4"/>
  <c r="F39" i="4" s="1"/>
  <c r="G39" i="4" s="1"/>
  <c r="D28" i="13"/>
  <c r="F28" i="13" s="1"/>
  <c r="G28" i="13" s="1"/>
  <c r="I28" i="13" s="1"/>
  <c r="D23" i="14"/>
  <c r="F23" i="14" s="1"/>
  <c r="G23" i="14" s="1"/>
  <c r="I23" i="14" s="1"/>
  <c r="D23" i="13"/>
  <c r="F23" i="13" s="1"/>
  <c r="G23" i="13" s="1"/>
  <c r="I23" i="13" s="1"/>
  <c r="D34" i="4"/>
  <c r="F34" i="4" s="1"/>
  <c r="G34" i="4" s="1"/>
  <c r="D15" i="14"/>
  <c r="F15" i="14" s="1"/>
  <c r="G15" i="14" s="1"/>
  <c r="I15" i="14" s="1"/>
  <c r="D15" i="13"/>
  <c r="F15" i="13" s="1"/>
  <c r="G15" i="13" s="1"/>
  <c r="I15" i="13" s="1"/>
  <c r="D26" i="4"/>
  <c r="F26" i="4" s="1"/>
  <c r="G26" i="4" s="1"/>
  <c r="D42" i="4"/>
  <c r="F42" i="4" s="1"/>
  <c r="G42" i="4" s="1"/>
  <c r="D31" i="13"/>
  <c r="F31" i="13" s="1"/>
  <c r="G31" i="13" s="1"/>
  <c r="I31" i="13" s="1"/>
  <c r="D24" i="14"/>
  <c r="F24" i="14" s="1"/>
  <c r="G24" i="14" s="1"/>
  <c r="I24" i="14" s="1"/>
  <c r="D24" i="13"/>
  <c r="F24" i="13" s="1"/>
  <c r="G24" i="13" s="1"/>
  <c r="I24" i="13" s="1"/>
  <c r="D35" i="4"/>
  <c r="F35" i="4" s="1"/>
  <c r="G35" i="4" s="1"/>
  <c r="D14" i="14"/>
  <c r="F14" i="14" s="1"/>
  <c r="D14" i="13"/>
  <c r="F14" i="13" s="1"/>
  <c r="G14" i="13" s="1"/>
  <c r="I14" i="13" s="1"/>
  <c r="D25" i="4"/>
  <c r="F25" i="4" s="1"/>
  <c r="G25" i="4" s="1"/>
  <c r="D29" i="9"/>
  <c r="F29" i="9" s="1"/>
  <c r="G29" i="9" s="1"/>
  <c r="B146" i="7"/>
  <c r="D33" i="9"/>
  <c r="D31" i="9"/>
  <c r="F31" i="9" s="1"/>
  <c r="G31" i="9" s="1"/>
  <c r="B15" i="7"/>
  <c r="B31" i="7"/>
  <c r="B47" i="7"/>
  <c r="B113" i="7"/>
  <c r="D27" i="9"/>
  <c r="F27" i="9" s="1"/>
  <c r="G27" i="9" s="1"/>
  <c r="D34" i="9"/>
  <c r="D37" i="9"/>
  <c r="F37" i="9" s="1"/>
  <c r="G37" i="9" s="1"/>
  <c r="D38" i="9"/>
  <c r="F38" i="9" s="1"/>
  <c r="G38" i="9" s="1"/>
  <c r="B96" i="7"/>
  <c r="D25" i="9"/>
  <c r="F25" i="9" s="1"/>
  <c r="G25" i="9" s="1"/>
  <c r="D28" i="9"/>
  <c r="F28" i="9" s="1"/>
  <c r="G28" i="9" s="1"/>
  <c r="B26" i="7"/>
  <c r="B62" i="7"/>
  <c r="B65" i="7"/>
  <c r="B79" i="7"/>
  <c r="D39" i="9"/>
  <c r="F39" i="9" s="1"/>
  <c r="G39" i="9" s="1"/>
  <c r="D30" i="9"/>
  <c r="F30" i="9" s="1"/>
  <c r="G30" i="9" s="1"/>
  <c r="B10" i="7"/>
  <c r="D97" i="7"/>
  <c r="E97" i="7" s="1"/>
  <c r="D114" i="7"/>
  <c r="E114" i="7" s="1"/>
  <c r="D131" i="7"/>
  <c r="E131" i="7" s="1"/>
  <c r="D14" i="9"/>
  <c r="F14" i="9" s="1"/>
  <c r="G14" i="9" s="1"/>
  <c r="D9" i="9"/>
  <c r="F9" i="9" s="1"/>
  <c r="D26" i="9"/>
  <c r="F26" i="9" s="1"/>
  <c r="G26" i="9" s="1"/>
  <c r="D35" i="9"/>
  <c r="G18" i="6"/>
  <c r="H18" i="6" s="1"/>
  <c r="G21" i="6"/>
  <c r="H21" i="6" s="1"/>
  <c r="D47" i="7"/>
  <c r="E43" i="7"/>
  <c r="E47" i="7" s="1"/>
  <c r="D65" i="7"/>
  <c r="E61" i="7"/>
  <c r="H5" i="6"/>
  <c r="D15" i="7"/>
  <c r="E11" i="7"/>
  <c r="E15" i="7" s="1"/>
  <c r="D31" i="7"/>
  <c r="E27" i="7"/>
  <c r="E31" i="7" s="1"/>
  <c r="D82" i="7"/>
  <c r="E78" i="7"/>
  <c r="E82" i="7" s="1"/>
  <c r="E65" i="7"/>
  <c r="C99" i="7"/>
  <c r="D98" i="7" s="1"/>
  <c r="C116" i="7"/>
  <c r="D115" i="7" s="1"/>
  <c r="D116" i="7" s="1"/>
  <c r="C133" i="7"/>
  <c r="D132" i="7" s="1"/>
  <c r="D133" i="7" s="1"/>
  <c r="B44" i="7"/>
  <c r="E94" i="7"/>
  <c r="E111" i="7"/>
  <c r="E116" i="7" s="1"/>
  <c r="E128" i="7"/>
  <c r="E133" i="7" s="1"/>
  <c r="F35" i="13" l="1"/>
  <c r="G35" i="13" s="1"/>
  <c r="F37" i="13" s="1"/>
  <c r="G14" i="14"/>
  <c r="I14" i="14" s="1"/>
  <c r="F30" i="14"/>
  <c r="G30" i="14" s="1"/>
  <c r="F32" i="14" s="1"/>
  <c r="G9" i="4"/>
  <c r="F46" i="4"/>
  <c r="G46" i="4" s="1"/>
  <c r="F48" i="4" s="1"/>
  <c r="I35" i="13"/>
  <c r="F35" i="9"/>
  <c r="G35" i="9" s="1"/>
  <c r="F34" i="9"/>
  <c r="G34" i="9" s="1"/>
  <c r="F33" i="9"/>
  <c r="D99" i="7"/>
  <c r="G9" i="9"/>
  <c r="E99" i="7"/>
  <c r="H22" i="6"/>
  <c r="F41" i="9" l="1"/>
  <c r="G41" i="9" s="1"/>
  <c r="F43" i="9" s="1"/>
  <c r="G33" i="9"/>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<sst xmlns="http://schemas.openxmlformats.org/spreadsheetml/2006/main" count="502" uniqueCount="198">
  <si>
    <t xml:space="preserve"> </t>
  </si>
  <si>
    <t>Beskæftigelsesgrad:</t>
  </si>
  <si>
    <t>pr.år f. fuldtidsans.</t>
  </si>
  <si>
    <t>pr.år</t>
  </si>
  <si>
    <t>Ulempegodtgørelse</t>
  </si>
  <si>
    <t xml:space="preserve">  </t>
  </si>
  <si>
    <t>Særligt tillæg</t>
  </si>
  <si>
    <t>AMR</t>
  </si>
  <si>
    <t>pr. time</t>
  </si>
  <si>
    <t>I ALT</t>
  </si>
  <si>
    <t>LØNBEREGNER - LÆRER, NY LØN</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</si>
  <si>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</si>
  <si>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</si>
  <si>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</si>
  <si>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</si>
  <si>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</si>
  <si>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</si>
  <si>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</si>
  <si>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</si>
  <si>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Centralt tillæg:</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</si>
  <si>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</si>
  <si>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</si>
  <si>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</si>
  <si>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</si>
  <si>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Centralt anciennitetstillæg</t>
    </r>
    <r>
      <rPr>
        <sz val="10"/>
        <color indexed="8"/>
        <rFont val="Arial"/>
        <family val="2"/>
      </rPr>
      <t xml:space="preserve">	</t>
    </r>
    <r>
      <rPr>
        <sz val="10"/>
        <color indexed="8"/>
        <rFont val="Arial"/>
        <family val="2"/>
      </rPr>
      <t xml:space="preserve">       </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</si>
  <si>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</si>
  <si>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</si>
  <si>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</si>
  <si>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</si>
  <si>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</si>
  <si>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</si>
  <si>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</si>
  <si>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</si>
  <si>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</si>
  <si>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</si>
  <si>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</si>
  <si>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</si>
  <si>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</si>
  <si>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</si>
  <si>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</si>
  <si>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</si>
  <si>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</si>
  <si>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</si>
  <si>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</si>
  <si>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</si>
  <si>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</si>
  <si>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</si>
  <si>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</si>
  <si>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</si>
  <si>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</si>
  <si>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</si>
  <si>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</si>
  <si>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</si>
  <si>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</si>
  <si>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</si>
  <si>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</si>
  <si>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</si>
  <si>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</si>
  <si>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</si>
  <si>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</si>
  <si>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</si>
  <si>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</si>
  <si>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</si>
  <si>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</si>
  <si>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</si>
  <si>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</si>
  <si>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</si>
  <si>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</si>
  <si>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</si>
  <si>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</si>
  <si>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</si>
  <si>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</si>
  <si>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</si>
  <si>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</si>
  <si>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</si>
  <si>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</si>
  <si>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</si>
  <si>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</si>
  <si>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</si>
  <si>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</si>
  <si>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</si>
  <si>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</si>
  <si>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</si>
  <si>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</si>
  <si>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</si>
  <si>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</si>
  <si>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</si>
  <si>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</si>
  <si>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</si>
  <si>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</si>
  <si>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</si>
  <si>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</si>
  <si>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</si>
  <si>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</si>
  <si>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</si>
  <si>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</si>
  <si>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</si>
  <si>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</si>
  <si>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</si>
  <si>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</si>
  <si>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</si>
  <si>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</si>
  <si>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</si>
  <si>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lærere</t>
  </si>
  <si>
    <t>bhkl</t>
  </si>
  <si>
    <t>UUM OI KA</t>
  </si>
  <si>
    <t>Cand P/PD</t>
  </si>
  <si>
    <t>UM</t>
  </si>
  <si>
    <t>lejrskole, hv</t>
  </si>
  <si>
    <t>lejrskole, lsh</t>
  </si>
  <si>
    <t>OK §5,3</t>
  </si>
  <si>
    <t>KA, OI</t>
  </si>
  <si>
    <t>OK § 5,8</t>
  </si>
  <si>
    <t>OK §5,9 bhkl</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</si>
  <si>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</si>
  <si>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</si>
  <si>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</si>
  <si>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</si>
  <si>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</si>
  <si>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</si>
  <si>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</si>
  <si>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</si>
  <si>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</si>
  <si>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</si>
  <si>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</si>
  <si>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</si>
  <si>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</si>
  <si>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</si>
  <si>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</si>
  <si>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</si>
  <si>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</si>
  <si>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</si>
  <si>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</si>
  <si>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</si>
  <si>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</si>
  <si>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</si>
  <si>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</si>
  <si>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</si>
  <si>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</si>
  <si>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Undervisertillæg</t>
  </si>
  <si>
    <t>Årlige antal undervisningstimer:</t>
  </si>
  <si>
    <t>Grundlønstrin 36</t>
  </si>
  <si>
    <t>Sillingstillæg:</t>
  </si>
  <si>
    <t>pr.år fuldtid</t>
  </si>
  <si>
    <t>UVT TJ LÆ</t>
  </si>
  <si>
    <t>UVT TJ BH.kl.</t>
  </si>
  <si>
    <t>Lærer på OI / Kasperskolen</t>
  </si>
  <si>
    <r>
      <t xml:space="preserve">UV på flere matr. </t>
    </r>
    <r>
      <rPr>
        <i/>
        <sz val="9"/>
        <color rgb="FF0070C0"/>
        <rFont val="Arial"/>
        <family val="2"/>
      </rPr>
      <t>(Hvis JA: 1)</t>
    </r>
  </si>
  <si>
    <r>
      <t xml:space="preserve">Cand Pæd/PD </t>
    </r>
    <r>
      <rPr>
        <i/>
        <sz val="9"/>
        <color rgb="FF0070C0"/>
        <rFont val="Arial"/>
        <family val="2"/>
      </rPr>
      <t>(Hvis JA: 1)</t>
    </r>
  </si>
  <si>
    <r>
      <t xml:space="preserve">TR </t>
    </r>
    <r>
      <rPr>
        <i/>
        <sz val="9"/>
        <color rgb="FF0070C0"/>
        <rFont val="Arial"/>
        <family val="2"/>
      </rPr>
      <t>(Hvis JA: 1)</t>
    </r>
  </si>
  <si>
    <r>
      <t xml:space="preserve">TR, antal medarb </t>
    </r>
    <r>
      <rPr>
        <i/>
        <sz val="9"/>
        <color rgb="FF0070C0"/>
        <rFont val="Arial"/>
        <family val="2"/>
      </rPr>
      <t>(skriv antal)</t>
    </r>
  </si>
  <si>
    <r>
      <t xml:space="preserve">AMR </t>
    </r>
    <r>
      <rPr>
        <i/>
        <sz val="9"/>
        <color rgb="FF0070C0"/>
        <rFont val="Arial"/>
        <family val="2"/>
      </rPr>
      <t>(Hvis JA: 1)</t>
    </r>
  </si>
  <si>
    <r>
      <t xml:space="preserve">Repr. i skolebest. </t>
    </r>
    <r>
      <rPr>
        <i/>
        <sz val="9"/>
        <color rgb="FF0070C0"/>
        <rFont val="Arial"/>
        <family val="2"/>
      </rPr>
      <t>(Hvis JA: 1)</t>
    </r>
  </si>
  <si>
    <r>
      <t xml:space="preserve">Undervisningsvejl </t>
    </r>
    <r>
      <rPr>
        <i/>
        <sz val="9"/>
        <color indexed="8"/>
        <rFont val="Arial"/>
        <family val="2"/>
      </rPr>
      <t>(Hvis JA: 1)</t>
    </r>
  </si>
  <si>
    <r>
      <t xml:space="preserve">OK § 5 stk. 8 </t>
    </r>
    <r>
      <rPr>
        <i/>
        <sz val="9"/>
        <color indexed="8"/>
        <rFont val="Arial"/>
        <family val="2"/>
      </rPr>
      <t>(skriv timer/år)</t>
    </r>
  </si>
  <si>
    <r>
      <t xml:space="preserve">OK § 5 stk.10 </t>
    </r>
    <r>
      <rPr>
        <i/>
        <sz val="9"/>
        <color indexed="8"/>
        <rFont val="Arial"/>
        <family val="2"/>
      </rPr>
      <t>(skriv timer/år)</t>
    </r>
  </si>
  <si>
    <r>
      <t xml:space="preserve">OK § 5 stk. 11 </t>
    </r>
    <r>
      <rPr>
        <i/>
        <sz val="9"/>
        <color indexed="8"/>
        <rFont val="Arial"/>
        <family val="2"/>
      </rPr>
      <t>(skriv timer/år)</t>
    </r>
  </si>
  <si>
    <t>Pens pr. md</t>
  </si>
  <si>
    <t>Månedsløn</t>
  </si>
  <si>
    <t>Årsløn</t>
  </si>
  <si>
    <t>Skriv KUN i GRØNNE felter og skriv 1 hvis JA</t>
  </si>
  <si>
    <t xml:space="preserve">LÆRER, GL LØN (lukket gruppe/tjenestemænd) </t>
  </si>
  <si>
    <t>Trintillæg OK15</t>
  </si>
  <si>
    <t>Årlige antal uv-ttimer:</t>
  </si>
  <si>
    <t>pr.år pr.m.</t>
  </si>
  <si>
    <t>Ulempegodtgørelse for Kasp.</t>
  </si>
  <si>
    <t>Grundløn</t>
  </si>
  <si>
    <r>
      <t xml:space="preserve">0-3 års anciennitet </t>
    </r>
    <r>
      <rPr>
        <i/>
        <sz val="9"/>
        <color indexed="8"/>
        <rFont val="Arial"/>
        <family val="2"/>
      </rPr>
      <t>(Hvis JA: 1)</t>
    </r>
  </si>
  <si>
    <r>
      <t xml:space="preserve">4-7 års anciennitet </t>
    </r>
    <r>
      <rPr>
        <i/>
        <sz val="9"/>
        <color indexed="8"/>
        <rFont val="Arial"/>
        <family val="2"/>
      </rPr>
      <t>(Hvis JA: 1)</t>
    </r>
  </si>
  <si>
    <r>
      <t xml:space="preserve">8-11 års anciennitet </t>
    </r>
    <r>
      <rPr>
        <i/>
        <sz val="9"/>
        <color indexed="8"/>
        <rFont val="Arial"/>
        <family val="2"/>
      </rPr>
      <t>(Hvis JA: 1)</t>
    </r>
  </si>
  <si>
    <r>
      <t xml:space="preserve">Min. 12 års ancien. </t>
    </r>
    <r>
      <rPr>
        <i/>
        <sz val="9"/>
        <color indexed="8"/>
        <rFont val="Arial"/>
        <family val="2"/>
      </rPr>
      <t>(Hvis JA: 1)</t>
    </r>
  </si>
  <si>
    <t xml:space="preserve">Centralt anciennitetstillæg	       </t>
  </si>
  <si>
    <r>
      <t xml:space="preserve">UV på flere matrikler </t>
    </r>
    <r>
      <rPr>
        <i/>
        <sz val="9"/>
        <color rgb="FF0070C0"/>
        <rFont val="Arial"/>
        <family val="2"/>
      </rPr>
      <t>(Hvis JA: 1)</t>
    </r>
  </si>
  <si>
    <t>Grundløn 28</t>
  </si>
  <si>
    <t>Skriv KUN i GRØNNE felter og skriv “1” hvis JA</t>
  </si>
  <si>
    <t>pr. år pr. m.</t>
  </si>
  <si>
    <t>pr.år fuldtid.</t>
  </si>
  <si>
    <t>Grundløn 36</t>
  </si>
  <si>
    <r>
      <t xml:space="preserve">Undervisningsvejl. </t>
    </r>
    <r>
      <rPr>
        <i/>
        <sz val="9"/>
        <color indexed="8"/>
        <rFont val="Arial"/>
        <family val="2"/>
      </rPr>
      <t>(Hvis JA: 1)</t>
    </r>
  </si>
  <si>
    <t xml:space="preserve">BH.KL. GL LØN (lukket gruppe / tjenestemænd) </t>
  </si>
  <si>
    <t>pr.år pr.m</t>
  </si>
  <si>
    <r>
      <t xml:space="preserve">Undervisningsvejl </t>
    </r>
    <r>
      <rPr>
        <i/>
        <sz val="10"/>
        <color indexed="8"/>
        <rFont val="Arial"/>
        <family val="2"/>
      </rPr>
      <t>(Hvis JA: 1)</t>
    </r>
  </si>
  <si>
    <t>Grundløn 31</t>
  </si>
  <si>
    <t>Ulempegodtgørelse for Kasperskolen</t>
  </si>
  <si>
    <t>Specialklassetillæg - OK § 5,3 OI og KA</t>
  </si>
  <si>
    <t>Specialklassetill. - OK § 5,3 OI og KA</t>
  </si>
  <si>
    <t>Uv-tillæg for +750 uv-timer</t>
  </si>
  <si>
    <t>3 løntrin - Ballerup tillæg</t>
  </si>
  <si>
    <t>1 løntrin - Ballerup tillæg</t>
  </si>
  <si>
    <t>2 løntrin 0-4 år - Ballerup tillæg</t>
  </si>
  <si>
    <t>3 løntrin alle - Ballerup tillæg</t>
  </si>
  <si>
    <t>1 løntrin alle - Ballerup tillæg</t>
  </si>
  <si>
    <t>2 løntrin u. 4 års anc - Ballerup tillæg</t>
  </si>
  <si>
    <t>Trintillæg</t>
  </si>
  <si>
    <t>1 løntrin - §2 Ballerup tillæg</t>
  </si>
  <si>
    <t>Pr.år fuldtid</t>
  </si>
  <si>
    <t>1 løntrin - §2 - Ballerup tillæg</t>
  </si>
  <si>
    <t xml:space="preserve"> 1.10.2016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</si>
</sst>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s>
  <fonts count="52" x14ac:knownFonts="1">
    <font>
      <sz val="10"/>
      <color indexed="8"/>
      <name val="Arial"/>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indexed="8"/>
      <name val="Arial"/>
      <family val="2"/>
    </font>
    <font>
      <sz val="26"/>
      <color indexed="8"/>
      <name val="Arial"/>
      <family val="2"/>
    </font>
    <font>
      <sz val="10"/>
      <color rgb="FF0070C0"/>
      <name val="Arial"/>
      <family val="2"/>
    </font>
    <font>
      <i/>
      <sz val="10"/>
      <color rgb="FF0070C0"/>
      <name val="Arial"/>
      <family val="2"/>
    </font>
    <font>
      <sz val="10"/>
      <name val="Arial"/>
      <family val="2"/>
    </font>
    <font>
      <b/>
      <i/>
      <sz val="9"/>
      <color indexed="8"/>
      <name val="Arial"/>
      <family val="2"/>
    </font>
    <font>
      <sz val="9"/>
      <color indexed="8"/>
      <name val="Arial"/>
      <family val="2"/>
    </font>
    <font>
      <b/>
      <sz val="9"/>
      <color indexed="8"/>
      <name val="Arial"/>
      <family val="2"/>
    </font>
    <font>
      <i/>
      <sz val="9"/>
      <color indexed="8"/>
      <name val="Arial"/>
      <family val="2"/>
    </font>
    <font>
      <sz val="9"/>
      <color indexed="10"/>
      <name val="Arial"/>
      <family val="2"/>
    </font>
    <font>
      <b/>
      <sz val="9"/>
      <color indexed="24"/>
      <name val="Arial"/>
      <family val="2"/>
    </font>
    <font>
      <sz val="9"/>
      <color theme="0" tint="-0.34998626667073579"/>
      <name val="Arial"/>
      <family val="2"/>
    </font>
    <font>
      <sz val="9"/>
      <color rgb="FF0070C0"/>
      <name val="Arial"/>
      <family val="2"/>
    </font>
    <font>
      <sz val="9"/>
      <color indexed="16"/>
      <name val="Arial"/>
      <family val="2"/>
    </font>
    <font>
      <sz val="9"/>
      <color indexed="18"/>
      <name val="Arial"/>
      <family val="2"/>
    </font>
    <font>
      <i/>
      <sz val="9"/>
      <color rgb="FF0070C0"/>
      <name val="Arial"/>
      <family val="2"/>
    </font>
    <font>
      <i/>
      <sz val="9"/>
      <color indexed="14"/>
      <name val="Arial"/>
      <family val="2"/>
    </font>
    <font>
      <i/>
      <sz val="9"/>
      <color indexed="10"/>
      <name val="Arial"/>
      <family val="2"/>
    </font>
    <font>
      <b/>
      <i/>
      <sz val="9"/>
      <color indexed="18"/>
      <name val="Arial"/>
      <family val="2"/>
    </font>
    <font>
      <sz val="9"/>
      <color indexed="14"/>
      <name val="Arial"/>
      <family val="2"/>
    </font>
    <font>
      <sz val="9"/>
      <name val="Arial"/>
      <family val="2"/>
    </font>
    <font>
      <b/>
      <sz val="9"/>
      <color theme="1"/>
      <name val="Arial"/>
      <family val="2"/>
    </font>
    <font>
      <b/>
      <i/>
      <sz val="9"/>
      <color theme="1"/>
      <name val="Arial"/>
      <family val="2"/>
    </font>
    <font>
      <b/>
      <sz val="9"/>
      <name val="Arial"/>
      <family val="2"/>
    </font>
    <font>
      <b/>
      <i/>
      <sz val="9"/>
      <name val="Arial"/>
      <family val="2"/>
    </font>
    <font>
      <sz val="11"/>
      <name val="Arial"/>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5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right style="thin">
        <color indexed="8"/>
      </right>
      <top/>
      <bottom style="medium">
        <color indexed="8"/>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indexed="8"/>
      </left>
      <right style="thin">
        <color theme="0" tint="-0.14999847407452621"/>
      </right>
      <top style="thin">
        <color theme="0" tint="-0.14999847407452621"/>
      </top>
      <bottom/>
      <diagonal/>
    </border>
    <border>
      <left style="medium">
        <color indexed="8"/>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bottom/>
      <diagonal/>
    </border>
    <border>
      <left style="medium">
        <color indexed="64"/>
      </left>
      <right style="thin">
        <color theme="0" tint="-0.14999847407452621"/>
      </right>
      <top/>
      <bottom style="thin">
        <color theme="0" tint="-0.14999847407452621"/>
      </bottom>
      <diagonal/>
    </border>
    <border>
      <left style="medium">
        <color indexed="8"/>
      </left>
      <right style="thin">
        <color theme="0" tint="-0.14999847407452621"/>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8"/>
      </left>
      <right/>
      <top style="medium">
        <color theme="1"/>
      </top>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theme="1"/>
      </left>
      <right style="medium">
        <color indexed="8"/>
      </right>
      <top style="medium">
        <color theme="1"/>
      </top>
      <bottom style="medium">
        <color theme="1"/>
      </bottom>
      <diagonal/>
    </border>
    <border>
      <left style="medium">
        <color indexed="8"/>
      </left>
      <right/>
      <top style="medium">
        <color theme="1"/>
      </top>
      <bottom style="medium">
        <color theme="1"/>
      </bottom>
      <diagonal/>
    </border>
    <border>
      <left/>
      <right/>
      <top style="medium">
        <color theme="1"/>
      </top>
      <bottom style="medium">
        <color theme="1"/>
      </bottom>
      <diagonal/>
    </border>
    <border>
      <left/>
      <right style="medium">
        <color indexed="8"/>
      </right>
      <top style="medium">
        <color theme="1"/>
      </top>
      <bottom style="medium">
        <color theme="1"/>
      </bottom>
      <diagonal/>
    </border>
    <border>
      <left style="medium">
        <color indexed="8"/>
      </left>
      <right style="medium">
        <color indexed="8"/>
      </right>
      <top style="medium">
        <color theme="1"/>
      </top>
      <bottom style="medium">
        <color theme="1"/>
      </bottom>
      <diagonal/>
    </border>
    <border>
      <left/>
      <right style="thin">
        <color indexed="11"/>
      </right>
      <top style="medium">
        <color theme="1"/>
      </top>
      <bottom style="medium">
        <color theme="1"/>
      </bottom>
      <diagonal/>
    </border>
    <border>
      <left style="thin">
        <color indexed="11"/>
      </left>
      <right style="medium">
        <color theme="1"/>
      </right>
      <top style="medium">
        <color theme="1"/>
      </top>
      <bottom style="medium">
        <color theme="1"/>
      </bottom>
      <diagonal/>
    </border>
    <border>
      <left style="medium">
        <color theme="1"/>
      </left>
      <right style="thin">
        <color indexed="8"/>
      </right>
      <top/>
      <bottom/>
      <diagonal/>
    </border>
    <border>
      <left style="thin">
        <color indexed="8"/>
      </left>
      <right style="thin">
        <color indexed="8"/>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8"/>
      </right>
      <top/>
      <bottom/>
      <diagonal/>
    </border>
    <border>
      <left style="medium">
        <color theme="1"/>
      </left>
      <right style="thin">
        <color indexed="8"/>
      </right>
      <top/>
      <bottom style="medium">
        <color theme="1"/>
      </bottom>
      <diagonal/>
    </border>
    <border>
      <left style="thin">
        <color indexed="8"/>
      </left>
      <right style="thin">
        <color indexed="8"/>
      </right>
      <top/>
      <bottom style="medium">
        <color theme="1"/>
      </bottom>
      <diagonal/>
    </border>
    <border>
      <left/>
      <right style="thin">
        <color indexed="64"/>
      </right>
      <top style="thin">
        <color indexed="64"/>
      </top>
      <bottom style="thin">
        <color indexed="64"/>
      </bottom>
      <diagonal/>
    </border>
    <border>
      <left/>
      <right/>
      <top style="medium">
        <color theme="1"/>
      </top>
      <bottom/>
      <diagonal/>
    </border>
    <border>
      <left style="thin">
        <color indexed="8"/>
      </left>
      <right/>
      <top/>
      <bottom style="medium">
        <color theme="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theme="0" tint="-0.249977111117893"/>
      </right>
      <top/>
      <bottom/>
      <diagonal/>
    </border>
    <border>
      <left style="medium">
        <color indexed="64"/>
      </left>
      <right style="thin">
        <color theme="0" tint="-0.249977111117893"/>
      </right>
      <top style="thin">
        <color theme="0" tint="-0.14999847407452621"/>
      </top>
      <bottom/>
      <diagonal/>
    </border>
    <border>
      <left style="medium">
        <color indexed="64"/>
      </left>
      <right style="thin">
        <color theme="0" tint="-0.249977111117893"/>
      </right>
      <top/>
      <bottom style="thin">
        <color theme="0" tint="-0.249977111117893"/>
      </bottom>
      <diagonal/>
    </border>
    <border>
      <left style="medium">
        <color indexed="64"/>
      </left>
      <right style="medium">
        <color indexed="64"/>
      </right>
      <top style="thin">
        <color indexed="64"/>
      </top>
      <bottom style="medium">
        <color indexed="64"/>
      </bottom>
      <diagonal/>
    </border>
    <border>
      <left style="medium">
        <color indexed="8"/>
      </left>
      <right style="thin">
        <color indexed="8"/>
      </right>
      <top style="thin">
        <color indexed="8"/>
      </top>
      <bottom/>
      <diagonal/>
    </border>
    <border>
      <left style="thin">
        <color indexed="11"/>
      </left>
      <right style="thin">
        <color indexed="11"/>
      </right>
      <top/>
      <bottom style="medium">
        <color indexed="8"/>
      </bottom>
      <diagonal/>
    </border>
    <border>
      <left style="medium">
        <color indexed="8"/>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thin">
        <color indexed="8"/>
      </right>
      <top style="medium">
        <color indexed="8"/>
      </top>
      <bottom/>
      <diagonal/>
    </border>
  </borders>
  <cellStyleXfs count="3">
    <xf numFmtId="0" fontId="0" fillId="0" borderId="0" applyNumberFormat="0" applyFill="0" applyBorder="0" applyProtection="0"/>
    <xf numFmtId="0" fontId="2" fillId="0" borderId="8"/>
    <xf numFmtId="0" fontId="1" fillId="0" borderId="8"/>
  </cellStyleXfs>
  <cellXfs count="793">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6" fillId="2" borderId="7" xfId="0" applyNumberFormat="1" applyFont="1" applyFill="1" applyBorder="1" applyAlignment="1"/>
    <xf numFmtId="0" fontId="6"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1" fontId="0" fillId="5" borderId="29" xfId="0" applyNumberFormat="1" applyFont="1" applyFill="1" applyBorder="1" applyAlignment="1">
      <alignment horizontal="center"/>
    </xf>
    <xf numFmtId="2" fontId="10" fillId="0" borderId="41" xfId="0" applyNumberFormat="1" applyFont="1" applyBorder="1" applyAlignment="1">
      <alignment horizontal="right"/>
    </xf>
    <xf numFmtId="0" fontId="0" fillId="2" borderId="47" xfId="0" applyFont="1" applyFill="1" applyBorder="1" applyAlignment="1">
      <alignment horizontal="center"/>
    </xf>
    <xf numFmtId="49" fontId="3" fillId="6" borderId="29" xfId="0" applyNumberFormat="1" applyFont="1" applyFill="1" applyBorder="1" applyAlignment="1">
      <alignment horizontal="center"/>
    </xf>
    <xf numFmtId="49" fontId="17"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7" fillId="2" borderId="29" xfId="0" applyNumberFormat="1" applyFont="1" applyFill="1" applyBorder="1" applyAlignment="1"/>
    <xf numFmtId="164" fontId="0" fillId="2" borderId="2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49" fontId="13" fillId="0" borderId="41" xfId="0" applyNumberFormat="1" applyFont="1" applyBorder="1" applyAlignment="1">
      <alignment horizontal="left"/>
    </xf>
    <xf numFmtId="164" fontId="13" fillId="0" borderId="41" xfId="0" applyNumberFormat="1" applyFont="1" applyBorder="1" applyAlignment="1">
      <alignment horizontal="right"/>
    </xf>
    <xf numFmtId="164" fontId="13" fillId="0" borderId="41" xfId="0" applyNumberFormat="1" applyFont="1" applyBorder="1" applyAlignment="1"/>
    <xf numFmtId="164" fontId="11"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3"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2" borderId="35"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164" fontId="0" fillId="2" borderId="54"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3" fillId="2" borderId="41" xfId="0" applyNumberFormat="1" applyFont="1" applyFill="1" applyBorder="1" applyAlignment="1"/>
    <xf numFmtId="49" fontId="20" fillId="2" borderId="41" xfId="0" applyNumberFormat="1" applyFont="1" applyFill="1" applyBorder="1" applyAlignment="1"/>
    <xf numFmtId="2" fontId="21" fillId="2" borderId="41" xfId="0" applyNumberFormat="1" applyFont="1" applyFill="1" applyBorder="1" applyAlignment="1">
      <alignment horizontal="center"/>
    </xf>
    <xf numFmtId="2" fontId="22" fillId="2" borderId="41" xfId="0" applyNumberFormat="1" applyFont="1" applyFill="1" applyBorder="1" applyAlignment="1">
      <alignment horizontal="left"/>
    </xf>
    <xf numFmtId="4" fontId="22" fillId="2" borderId="41" xfId="0" applyNumberFormat="1" applyFont="1" applyFill="1" applyBorder="1" applyAlignment="1">
      <alignment horizontal="right"/>
    </xf>
    <xf numFmtId="4" fontId="22" fillId="2" borderId="41" xfId="0" applyNumberFormat="1" applyFont="1" applyFill="1" applyBorder="1" applyAlignment="1">
      <alignment horizontal="left"/>
    </xf>
    <xf numFmtId="4" fontId="20" fillId="2" borderId="41" xfId="0" applyNumberFormat="1" applyFont="1" applyFill="1" applyBorder="1" applyAlignment="1"/>
    <xf numFmtId="4" fontId="17" fillId="2" borderId="41" xfId="0" applyNumberFormat="1" applyFont="1" applyFill="1" applyBorder="1" applyAlignment="1"/>
    <xf numFmtId="4" fontId="23" fillId="2" borderId="41" xfId="0" applyNumberFormat="1" applyFont="1" applyFill="1" applyBorder="1" applyAlignment="1"/>
    <xf numFmtId="49" fontId="3" fillId="2" borderId="41" xfId="0" applyNumberFormat="1" applyFont="1" applyFill="1" applyBorder="1" applyAlignment="1"/>
    <xf numFmtId="2" fontId="14" fillId="2" borderId="41" xfId="0" applyNumberFormat="1" applyFont="1" applyFill="1" applyBorder="1" applyAlignment="1">
      <alignment horizontal="center"/>
    </xf>
    <xf numFmtId="2" fontId="15" fillId="2" borderId="41" xfId="0" applyNumberFormat="1" applyFont="1" applyFill="1" applyBorder="1" applyAlignment="1">
      <alignment horizontal="left"/>
    </xf>
    <xf numFmtId="4" fontId="15" fillId="2" borderId="41" xfId="0" applyNumberFormat="1" applyFont="1" applyFill="1" applyBorder="1" applyAlignment="1">
      <alignment horizontal="right"/>
    </xf>
    <xf numFmtId="4" fontId="15" fillId="2" borderId="41" xfId="0" applyNumberFormat="1" applyFont="1" applyFill="1" applyBorder="1" applyAlignment="1">
      <alignment horizontal="left"/>
    </xf>
    <xf numFmtId="4" fontId="0" fillId="2" borderId="41" xfId="0" applyNumberFormat="1" applyFont="1" applyFill="1" applyBorder="1" applyAlignment="1"/>
    <xf numFmtId="4" fontId="15" fillId="2" borderId="41" xfId="0" applyNumberFormat="1" applyFont="1" applyFill="1" applyBorder="1" applyAlignment="1"/>
    <xf numFmtId="0" fontId="0" fillId="0" borderId="0" xfId="0" applyNumberFormat="1" applyFont="1" applyAlignment="1"/>
    <xf numFmtId="0" fontId="0" fillId="0" borderId="62" xfId="0" applyFont="1" applyBorder="1" applyAlignment="1"/>
    <xf numFmtId="0" fontId="0" fillId="0" borderId="60" xfId="0" applyFont="1" applyBorder="1" applyAlignment="1"/>
    <xf numFmtId="0" fontId="0" fillId="0" borderId="61" xfId="0" applyFont="1" applyBorder="1" applyAlignment="1"/>
    <xf numFmtId="49" fontId="0" fillId="2" borderId="52" xfId="0" applyNumberFormat="1" applyFont="1" applyFill="1" applyBorder="1" applyAlignment="1">
      <alignment horizontal="center"/>
    </xf>
    <xf numFmtId="49" fontId="0" fillId="2" borderId="59" xfId="0" applyNumberFormat="1" applyFont="1" applyFill="1" applyBorder="1" applyAlignment="1"/>
    <xf numFmtId="0" fontId="0" fillId="2" borderId="60" xfId="0" applyNumberFormat="1" applyFont="1" applyFill="1" applyBorder="1" applyAlignment="1"/>
    <xf numFmtId="0" fontId="0" fillId="2" borderId="61" xfId="0" applyNumberFormat="1" applyFont="1" applyFill="1" applyBorder="1" applyAlignment="1"/>
    <xf numFmtId="166" fontId="0" fillId="2" borderId="52" xfId="0" applyNumberFormat="1" applyFont="1" applyFill="1" applyBorder="1" applyAlignment="1">
      <alignment horizontal="center"/>
    </xf>
    <xf numFmtId="164" fontId="3" fillId="2" borderId="52" xfId="0" applyNumberFormat="1" applyFont="1" applyFill="1" applyBorder="1" applyAlignment="1">
      <alignment horizontal="right"/>
    </xf>
    <xf numFmtId="0" fontId="0" fillId="0" borderId="63" xfId="0" applyFont="1" applyBorder="1" applyAlignment="1"/>
    <xf numFmtId="0" fontId="0" fillId="0" borderId="64" xfId="0" applyFont="1" applyBorder="1" applyAlignment="1"/>
    <xf numFmtId="0" fontId="0" fillId="0" borderId="65" xfId="0" applyFont="1" applyBorder="1" applyAlignment="1"/>
    <xf numFmtId="49" fontId="0" fillId="2" borderId="66" xfId="0" applyNumberFormat="1" applyFont="1" applyFill="1" applyBorder="1" applyAlignment="1"/>
    <xf numFmtId="49" fontId="0" fillId="2" borderId="8" xfId="0" applyNumberFormat="1" applyFont="1" applyFill="1" applyBorder="1" applyAlignment="1"/>
    <xf numFmtId="0" fontId="0" fillId="0" borderId="67" xfId="0" applyFont="1" applyBorder="1" applyAlignment="1"/>
    <xf numFmtId="0" fontId="0" fillId="0" borderId="68" xfId="0" applyFont="1" applyBorder="1" applyAlignment="1"/>
    <xf numFmtId="0" fontId="0" fillId="0" borderId="69" xfId="0" applyFont="1" applyBorder="1" applyAlignment="1"/>
    <xf numFmtId="49" fontId="0" fillId="2" borderId="63" xfId="0" applyNumberFormat="1" applyFont="1" applyFill="1" applyBorder="1" applyAlignment="1"/>
    <xf numFmtId="164" fontId="0" fillId="2" borderId="9" xfId="0" applyNumberFormat="1" applyFont="1" applyFill="1" applyBorder="1" applyAlignment="1"/>
    <xf numFmtId="0" fontId="0" fillId="2" borderId="66"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6" xfId="0" applyFont="1" applyBorder="1" applyAlignment="1"/>
    <xf numFmtId="0" fontId="0" fillId="2" borderId="70"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7" fillId="3" borderId="71" xfId="0" applyNumberFormat="1" applyFont="1" applyFill="1" applyBorder="1" applyAlignment="1"/>
    <xf numFmtId="17" fontId="12" fillId="2" borderId="72" xfId="0" applyNumberFormat="1" applyFont="1" applyFill="1" applyBorder="1" applyAlignment="1"/>
    <xf numFmtId="17" fontId="12" fillId="2" borderId="73" xfId="0" applyNumberFormat="1" applyFont="1" applyFill="1" applyBorder="1" applyAlignment="1"/>
    <xf numFmtId="49" fontId="12" fillId="2" borderId="51" xfId="0" applyNumberFormat="1" applyFont="1" applyFill="1" applyBorder="1" applyAlignment="1"/>
    <xf numFmtId="0" fontId="12" fillId="2" borderId="52" xfId="0" applyNumberFormat="1" applyFont="1" applyFill="1" applyBorder="1" applyAlignment="1"/>
    <xf numFmtId="0" fontId="12" fillId="2" borderId="21" xfId="0" applyNumberFormat="1" applyFont="1" applyFill="1" applyBorder="1" applyAlignment="1"/>
    <xf numFmtId="49" fontId="12" fillId="3" borderId="51" xfId="0" applyNumberFormat="1" applyFont="1" applyFill="1" applyBorder="1" applyAlignment="1"/>
    <xf numFmtId="0" fontId="12" fillId="3" borderId="52" xfId="0" applyNumberFormat="1" applyFont="1" applyFill="1" applyBorder="1" applyAlignment="1"/>
    <xf numFmtId="0" fontId="12" fillId="3" borderId="21" xfId="0" applyNumberFormat="1" applyFont="1" applyFill="1" applyBorder="1" applyAlignment="1"/>
    <xf numFmtId="49" fontId="12" fillId="8" borderId="51" xfId="0" applyNumberFormat="1" applyFont="1" applyFill="1" applyBorder="1" applyAlignment="1"/>
    <xf numFmtId="0" fontId="12" fillId="8" borderId="52" xfId="0" applyNumberFormat="1" applyFont="1" applyFill="1" applyBorder="1" applyAlignment="1"/>
    <xf numFmtId="0" fontId="12" fillId="8" borderId="21" xfId="0" applyNumberFormat="1" applyFont="1" applyFill="1" applyBorder="1" applyAlignment="1"/>
    <xf numFmtId="0" fontId="0" fillId="2" borderId="74" xfId="0" applyNumberFormat="1" applyFont="1" applyFill="1" applyBorder="1" applyAlignment="1"/>
    <xf numFmtId="0" fontId="0" fillId="2" borderId="64" xfId="0" applyNumberFormat="1" applyFont="1" applyFill="1" applyBorder="1" applyAlignment="1"/>
    <xf numFmtId="0" fontId="0" fillId="2" borderId="75" xfId="0" applyNumberFormat="1" applyFont="1" applyFill="1" applyBorder="1" applyAlignment="1"/>
    <xf numFmtId="0" fontId="0" fillId="2" borderId="76" xfId="0" applyNumberFormat="1" applyFont="1" applyFill="1" applyBorder="1" applyAlignment="1"/>
    <xf numFmtId="0" fontId="0" fillId="2" borderId="52" xfId="0" applyNumberFormat="1" applyFont="1" applyFill="1" applyBorder="1" applyAlignment="1"/>
    <xf numFmtId="0" fontId="0" fillId="2" borderId="77" xfId="0" applyNumberFormat="1" applyFont="1" applyFill="1" applyBorder="1" applyAlignment="1"/>
    <xf numFmtId="167" fontId="0" fillId="2" borderId="78" xfId="0" applyNumberFormat="1" applyFont="1" applyFill="1" applyBorder="1" applyAlignment="1"/>
    <xf numFmtId="49" fontId="7" fillId="8" borderId="14" xfId="0" applyNumberFormat="1" applyFont="1" applyFill="1" applyBorder="1" applyAlignment="1"/>
    <xf numFmtId="0" fontId="7"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79" xfId="0" applyNumberFormat="1" applyFont="1" applyFill="1" applyBorder="1" applyAlignment="1"/>
    <xf numFmtId="167" fontId="3" fillId="2" borderId="80"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5" fillId="2" borderId="8" xfId="0" applyNumberFormat="1" applyFont="1" applyFill="1" applyBorder="1" applyAlignment="1"/>
    <xf numFmtId="0" fontId="15" fillId="2" borderId="9" xfId="0" applyNumberFormat="1" applyFont="1" applyFill="1" applyBorder="1" applyAlignment="1"/>
    <xf numFmtId="49" fontId="0" fillId="8" borderId="8" xfId="0" applyNumberFormat="1" applyFont="1" applyFill="1" applyBorder="1" applyAlignment="1"/>
    <xf numFmtId="167" fontId="15" fillId="2" borderId="8" xfId="0" applyNumberFormat="1" applyFont="1" applyFill="1" applyBorder="1" applyAlignment="1"/>
    <xf numFmtId="167" fontId="15" fillId="2" borderId="9" xfId="0" applyNumberFormat="1" applyFont="1" applyFill="1" applyBorder="1" applyAlignment="1"/>
    <xf numFmtId="49" fontId="5" fillId="2" borderId="71" xfId="0" applyNumberFormat="1" applyFont="1" applyFill="1" applyBorder="1" applyAlignment="1"/>
    <xf numFmtId="17" fontId="14" fillId="2" borderId="72" xfId="0" applyNumberFormat="1" applyFont="1" applyFill="1" applyBorder="1" applyAlignment="1"/>
    <xf numFmtId="17" fontId="14" fillId="2" borderId="73" xfId="0" applyNumberFormat="1" applyFont="1" applyFill="1" applyBorder="1" applyAlignment="1"/>
    <xf numFmtId="0" fontId="6" fillId="2" borderId="14" xfId="0" applyNumberFormat="1" applyFont="1" applyFill="1" applyBorder="1" applyAlignment="1"/>
    <xf numFmtId="49" fontId="14" fillId="2" borderId="51" xfId="0" applyNumberFormat="1" applyFont="1" applyFill="1" applyBorder="1" applyAlignment="1"/>
    <xf numFmtId="0" fontId="14" fillId="2" borderId="52" xfId="0" applyNumberFormat="1" applyFont="1" applyFill="1" applyBorder="1" applyAlignment="1"/>
    <xf numFmtId="0" fontId="14" fillId="2" borderId="21" xfId="0" applyNumberFormat="1" applyFont="1" applyFill="1" applyBorder="1" applyAlignment="1"/>
    <xf numFmtId="49" fontId="14" fillId="8" borderId="51" xfId="0" applyNumberFormat="1" applyFont="1" applyFill="1" applyBorder="1" applyAlignment="1"/>
    <xf numFmtId="0" fontId="14" fillId="8" borderId="52" xfId="0" applyNumberFormat="1" applyFont="1" applyFill="1" applyBorder="1" applyAlignment="1"/>
    <xf numFmtId="0" fontId="14" fillId="8" borderId="21" xfId="0" applyNumberFormat="1" applyFont="1" applyFill="1" applyBorder="1" applyAlignment="1"/>
    <xf numFmtId="0" fontId="6" fillId="2" borderId="74" xfId="0" applyNumberFormat="1" applyFont="1" applyFill="1" applyBorder="1" applyAlignment="1"/>
    <xf numFmtId="0" fontId="6" fillId="2" borderId="60" xfId="0" applyNumberFormat="1" applyFont="1" applyFill="1" applyBorder="1" applyAlignment="1"/>
    <xf numFmtId="0" fontId="6" fillId="2" borderId="64" xfId="0" applyNumberFormat="1" applyFont="1" applyFill="1" applyBorder="1" applyAlignment="1"/>
    <xf numFmtId="0" fontId="6" fillId="2" borderId="75" xfId="0" applyNumberFormat="1" applyFont="1" applyFill="1" applyBorder="1" applyAlignment="1"/>
    <xf numFmtId="49" fontId="6" fillId="8" borderId="64" xfId="0" applyNumberFormat="1" applyFont="1" applyFill="1" applyBorder="1" applyAlignment="1"/>
    <xf numFmtId="0" fontId="6" fillId="8" borderId="64" xfId="0" applyNumberFormat="1" applyFont="1" applyFill="1" applyBorder="1" applyAlignment="1"/>
    <xf numFmtId="0" fontId="6" fillId="8" borderId="76" xfId="0" applyNumberFormat="1" applyFont="1" applyFill="1" applyBorder="1" applyAlignment="1"/>
    <xf numFmtId="49" fontId="6" fillId="2" borderId="51" xfId="0" applyNumberFormat="1" applyFont="1" applyFill="1" applyBorder="1" applyAlignment="1"/>
    <xf numFmtId="0" fontId="6" fillId="2" borderId="52" xfId="0" applyNumberFormat="1" applyFont="1" applyFill="1" applyBorder="1" applyAlignment="1"/>
    <xf numFmtId="0" fontId="6" fillId="2" borderId="77" xfId="0" applyNumberFormat="1" applyFont="1" applyFill="1" applyBorder="1" applyAlignment="1"/>
    <xf numFmtId="167" fontId="6" fillId="2" borderId="78" xfId="0" applyNumberFormat="1" applyFont="1" applyFill="1" applyBorder="1" applyAlignment="1"/>
    <xf numFmtId="49" fontId="6" fillId="8" borderId="8" xfId="0" applyNumberFormat="1" applyFont="1" applyFill="1" applyBorder="1" applyAlignment="1"/>
    <xf numFmtId="0" fontId="6" fillId="8" borderId="8" xfId="0" applyNumberFormat="1" applyFont="1" applyFill="1" applyBorder="1" applyAlignment="1"/>
    <xf numFmtId="0" fontId="6" fillId="8" borderId="15" xfId="0" applyNumberFormat="1" applyFont="1" applyFill="1" applyBorder="1" applyAlignment="1"/>
    <xf numFmtId="167" fontId="6" fillId="2" borderId="13" xfId="0" applyNumberFormat="1" applyFont="1" applyFill="1" applyBorder="1" applyAlignment="1"/>
    <xf numFmtId="0" fontId="6" fillId="2" borderId="8" xfId="0" applyNumberFormat="1" applyFont="1" applyFill="1" applyBorder="1" applyAlignment="1"/>
    <xf numFmtId="0" fontId="6" fillId="2" borderId="15" xfId="0" applyNumberFormat="1" applyFont="1" applyFill="1" applyBorder="1" applyAlignment="1"/>
    <xf numFmtId="49" fontId="6" fillId="2" borderId="53" xfId="0" applyNumberFormat="1" applyFont="1" applyFill="1" applyBorder="1" applyAlignment="1"/>
    <xf numFmtId="0" fontId="6" fillId="2" borderId="54" xfId="0" applyNumberFormat="1" applyFont="1" applyFill="1" applyBorder="1" applyAlignment="1"/>
    <xf numFmtId="0" fontId="6" fillId="2" borderId="79" xfId="0" applyNumberFormat="1" applyFont="1" applyFill="1" applyBorder="1" applyAlignment="1"/>
    <xf numFmtId="167" fontId="4" fillId="2" borderId="80" xfId="0" applyNumberFormat="1" applyFont="1" applyFill="1" applyBorder="1" applyAlignment="1"/>
    <xf numFmtId="0" fontId="6" fillId="2" borderId="16" xfId="0" applyNumberFormat="1" applyFont="1" applyFill="1" applyBorder="1" applyAlignment="1"/>
    <xf numFmtId="0" fontId="6" fillId="2" borderId="17" xfId="0" applyNumberFormat="1" applyFont="1" applyFill="1" applyBorder="1" applyAlignment="1"/>
    <xf numFmtId="0" fontId="6" fillId="2" borderId="18" xfId="0" applyNumberFormat="1" applyFont="1" applyFill="1" applyBorder="1" applyAlignment="1"/>
    <xf numFmtId="0" fontId="6" fillId="9" borderId="1" xfId="0" applyNumberFormat="1" applyFont="1" applyFill="1" applyBorder="1" applyAlignment="1"/>
    <xf numFmtId="0" fontId="6" fillId="9" borderId="2" xfId="0" applyNumberFormat="1" applyFont="1" applyFill="1" applyBorder="1" applyAlignment="1"/>
    <xf numFmtId="0" fontId="6" fillId="9" borderId="3" xfId="0" applyNumberFormat="1" applyFont="1" applyFill="1" applyBorder="1" applyAlignment="1"/>
    <xf numFmtId="0" fontId="6" fillId="2" borderId="81" xfId="0" applyNumberFormat="1" applyFont="1" applyFill="1" applyBorder="1" applyAlignment="1"/>
    <xf numFmtId="0" fontId="6" fillId="2" borderId="11" xfId="0" applyNumberFormat="1" applyFont="1" applyFill="1" applyBorder="1" applyAlignment="1"/>
    <xf numFmtId="0" fontId="6" fillId="2" borderId="82" xfId="0" applyNumberFormat="1" applyFont="1" applyFill="1" applyBorder="1" applyAlignment="1"/>
    <xf numFmtId="0" fontId="6" fillId="2" borderId="66" xfId="0" applyNumberFormat="1" applyFont="1" applyFill="1" applyBorder="1" applyAlignment="1"/>
    <xf numFmtId="0" fontId="6" fillId="2" borderId="67" xfId="0" applyNumberFormat="1" applyFont="1" applyFill="1" applyBorder="1" applyAlignment="1"/>
    <xf numFmtId="17" fontId="6" fillId="2" borderId="68" xfId="0" applyNumberFormat="1" applyFont="1" applyFill="1" applyBorder="1" applyAlignment="1"/>
    <xf numFmtId="49" fontId="6" fillId="2" borderId="52" xfId="0" applyNumberFormat="1" applyFont="1" applyFill="1" applyBorder="1" applyAlignment="1"/>
    <xf numFmtId="0" fontId="6" fillId="2" borderId="83" xfId="0" applyNumberFormat="1" applyFont="1" applyFill="1" applyBorder="1" applyAlignment="1"/>
    <xf numFmtId="0" fontId="6" fillId="2" borderId="62" xfId="0" applyNumberFormat="1" applyFont="1" applyFill="1" applyBorder="1" applyAlignment="1"/>
    <xf numFmtId="0" fontId="6" fillId="2" borderId="63" xfId="0" applyNumberFormat="1" applyFont="1" applyFill="1" applyBorder="1" applyAlignment="1"/>
    <xf numFmtId="0" fontId="6" fillId="2" borderId="84" xfId="0" applyNumberFormat="1" applyFont="1" applyFill="1" applyBorder="1" applyAlignment="1"/>
    <xf numFmtId="0" fontId="6" fillId="2" borderId="19" xfId="0" applyNumberFormat="1" applyFont="1" applyFill="1" applyBorder="1" applyAlignment="1"/>
    <xf numFmtId="0" fontId="0" fillId="0" borderId="0" xfId="0" applyNumberFormat="1" applyFont="1" applyAlignment="1"/>
    <xf numFmtId="49" fontId="7" fillId="8" borderId="85" xfId="0" applyNumberFormat="1" applyFont="1" applyFill="1" applyBorder="1" applyAlignment="1"/>
    <xf numFmtId="164" fontId="0" fillId="8" borderId="86" xfId="0" applyNumberFormat="1" applyFont="1" applyFill="1" applyBorder="1" applyAlignment="1"/>
    <xf numFmtId="0" fontId="0" fillId="8" borderId="86" xfId="0" applyNumberFormat="1" applyFont="1" applyFill="1" applyBorder="1" applyAlignment="1"/>
    <xf numFmtId="0" fontId="0" fillId="8" borderId="87" xfId="0" applyNumberFormat="1" applyFont="1" applyFill="1" applyBorder="1" applyAlignment="1"/>
    <xf numFmtId="0" fontId="0" fillId="0" borderId="88" xfId="0" applyFont="1" applyBorder="1" applyAlignment="1"/>
    <xf numFmtId="49" fontId="7" fillId="8" borderId="89" xfId="0" applyNumberFormat="1" applyFont="1" applyFill="1" applyBorder="1" applyAlignment="1"/>
    <xf numFmtId="164" fontId="0" fillId="8" borderId="8" xfId="0" applyNumberFormat="1" applyFont="1" applyFill="1" applyBorder="1" applyAlignment="1"/>
    <xf numFmtId="0" fontId="0" fillId="8" borderId="90" xfId="0" applyNumberFormat="1" applyFont="1" applyFill="1" applyBorder="1" applyAlignment="1"/>
    <xf numFmtId="0" fontId="0" fillId="0" borderId="89" xfId="0" applyFont="1" applyBorder="1" applyAlignment="1"/>
    <xf numFmtId="49" fontId="7" fillId="8" borderId="91" xfId="0" applyNumberFormat="1" applyFont="1" applyFill="1" applyBorder="1" applyAlignment="1"/>
    <xf numFmtId="164" fontId="0" fillId="8" borderId="92" xfId="0" applyNumberFormat="1" applyFont="1" applyFill="1" applyBorder="1" applyAlignment="1"/>
    <xf numFmtId="0" fontId="0" fillId="8" borderId="92" xfId="0" applyNumberFormat="1" applyFont="1" applyFill="1" applyBorder="1" applyAlignment="1"/>
    <xf numFmtId="0" fontId="0" fillId="8" borderId="93" xfId="0" applyNumberFormat="1" applyFont="1" applyFill="1" applyBorder="1" applyAlignment="1"/>
    <xf numFmtId="0" fontId="0" fillId="0" borderId="94" xfId="0" applyFont="1" applyBorder="1" applyAlignment="1"/>
    <xf numFmtId="0" fontId="0" fillId="0" borderId="86"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2" xfId="0" applyFont="1" applyBorder="1" applyAlignment="1"/>
    <xf numFmtId="0" fontId="0" fillId="0" borderId="17" xfId="0" applyFont="1" applyBorder="1" applyAlignment="1"/>
    <xf numFmtId="0" fontId="0" fillId="2" borderId="83" xfId="0" applyNumberFormat="1" applyFont="1" applyFill="1" applyBorder="1" applyAlignment="1"/>
    <xf numFmtId="166" fontId="0" fillId="2" borderId="8" xfId="0" applyNumberFormat="1" applyFont="1" applyFill="1" applyBorder="1" applyAlignment="1"/>
    <xf numFmtId="0" fontId="7" fillId="2" borderId="97" xfId="0" applyNumberFormat="1" applyFont="1" applyFill="1" applyBorder="1" applyAlignment="1"/>
    <xf numFmtId="0" fontId="0" fillId="0" borderId="98" xfId="0" applyFont="1" applyBorder="1" applyAlignment="1"/>
    <xf numFmtId="0" fontId="0" fillId="0" borderId="83" xfId="0" applyFont="1" applyBorder="1" applyAlignment="1"/>
    <xf numFmtId="168" fontId="0" fillId="2" borderId="52" xfId="0" applyNumberFormat="1" applyFont="1" applyFill="1" applyBorder="1" applyAlignment="1">
      <alignment horizontal="center"/>
    </xf>
    <xf numFmtId="0" fontId="0" fillId="2" borderId="98" xfId="0" applyNumberFormat="1" applyFont="1" applyFill="1" applyBorder="1" applyAlignment="1"/>
    <xf numFmtId="164" fontId="0" fillId="2" borderId="52" xfId="0" applyNumberFormat="1" applyFont="1" applyFill="1" applyBorder="1" applyAlignment="1">
      <alignment horizontal="center"/>
    </xf>
    <xf numFmtId="0" fontId="3" fillId="2" borderId="83" xfId="0" applyNumberFormat="1" applyFont="1" applyFill="1" applyBorder="1" applyAlignment="1"/>
    <xf numFmtId="49" fontId="24" fillId="2" borderId="98" xfId="0" applyNumberFormat="1" applyFont="1" applyFill="1" applyBorder="1" applyAlignment="1"/>
    <xf numFmtId="164" fontId="24" fillId="2" borderId="52" xfId="0" applyNumberFormat="1" applyFont="1" applyFill="1" applyBorder="1" applyAlignment="1">
      <alignment horizontal="center"/>
    </xf>
    <xf numFmtId="0" fontId="24" fillId="2" borderId="98" xfId="0" applyNumberFormat="1" applyFont="1" applyFill="1" applyBorder="1" applyAlignment="1"/>
    <xf numFmtId="49" fontId="0" fillId="2" borderId="98" xfId="0" applyNumberFormat="1" applyFont="1" applyFill="1" applyBorder="1" applyAlignment="1"/>
    <xf numFmtId="49" fontId="0" fillId="2" borderId="83" xfId="0" applyNumberFormat="1" applyFont="1" applyFill="1" applyBorder="1" applyAlignment="1"/>
    <xf numFmtId="49" fontId="3" fillId="2" borderId="83" xfId="0" applyNumberFormat="1" applyFont="1" applyFill="1" applyBorder="1" applyAlignment="1"/>
    <xf numFmtId="164" fontId="24" fillId="2" borderId="52" xfId="0" applyNumberFormat="1" applyFont="1" applyFill="1" applyBorder="1" applyAlignment="1"/>
    <xf numFmtId="2" fontId="0" fillId="2" borderId="8" xfId="0" applyNumberFormat="1" applyFont="1" applyFill="1" applyBorder="1" applyAlignment="1"/>
    <xf numFmtId="49" fontId="0" fillId="2" borderId="99" xfId="0" applyNumberFormat="1" applyFont="1" applyFill="1" applyBorder="1" applyAlignment="1"/>
    <xf numFmtId="164" fontId="0" fillId="2" borderId="54" xfId="0" applyNumberFormat="1" applyFont="1" applyFill="1" applyBorder="1" applyAlignment="1">
      <alignment horizontal="center"/>
    </xf>
    <xf numFmtId="0" fontId="0" fillId="0" borderId="100" xfId="0" applyFont="1" applyBorder="1" applyAlignment="1"/>
    <xf numFmtId="49" fontId="7"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7"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1" xfId="0" applyFont="1" applyBorder="1" applyAlignment="1"/>
    <xf numFmtId="0" fontId="0" fillId="0" borderId="72" xfId="0" applyFont="1" applyBorder="1" applyAlignment="1"/>
    <xf numFmtId="49" fontId="0" fillId="2" borderId="102" xfId="0" applyNumberFormat="1" applyFont="1" applyFill="1" applyBorder="1" applyAlignment="1"/>
    <xf numFmtId="0" fontId="0" fillId="2" borderId="67" xfId="0" applyNumberFormat="1" applyFont="1" applyFill="1" applyBorder="1" applyAlignment="1"/>
    <xf numFmtId="49" fontId="24" fillId="2" borderId="52" xfId="0" applyNumberFormat="1" applyFont="1" applyFill="1" applyBorder="1" applyAlignment="1"/>
    <xf numFmtId="0" fontId="0" fillId="0" borderId="84" xfId="0" applyFont="1" applyBorder="1" applyAlignment="1"/>
    <xf numFmtId="0" fontId="0" fillId="0" borderId="0" xfId="0" applyNumberFormat="1" applyAlignment="1"/>
    <xf numFmtId="43" fontId="0" fillId="0" borderId="0" xfId="0" applyNumberFormat="1" applyAlignment="1"/>
    <xf numFmtId="49" fontId="0" fillId="2" borderId="105" xfId="0" applyNumberFormat="1" applyFont="1" applyFill="1" applyBorder="1" applyAlignment="1">
      <alignment horizontal="center"/>
    </xf>
    <xf numFmtId="164" fontId="0" fillId="2" borderId="103" xfId="0" applyNumberFormat="1" applyFont="1" applyFill="1" applyBorder="1" applyAlignment="1"/>
    <xf numFmtId="0" fontId="0" fillId="11" borderId="0" xfId="0" applyFont="1" applyFill="1" applyAlignment="1"/>
    <xf numFmtId="0" fontId="27" fillId="11" borderId="0" xfId="0" applyFont="1" applyFill="1" applyAlignment="1">
      <alignment horizontal="center"/>
    </xf>
    <xf numFmtId="0" fontId="26" fillId="11" borderId="0" xfId="0" applyFont="1" applyFill="1" applyAlignment="1"/>
    <xf numFmtId="49" fontId="28" fillId="2" borderId="21" xfId="0" applyNumberFormat="1" applyFont="1" applyFill="1" applyBorder="1" applyAlignment="1">
      <alignment horizontal="center"/>
    </xf>
    <xf numFmtId="164" fontId="28" fillId="2" borderId="33" xfId="0" applyNumberFormat="1" applyFont="1" applyFill="1" applyBorder="1" applyAlignment="1"/>
    <xf numFmtId="164" fontId="28" fillId="2" borderId="52" xfId="0" applyNumberFormat="1" applyFont="1" applyFill="1" applyBorder="1" applyAlignment="1"/>
    <xf numFmtId="1" fontId="28" fillId="5" borderId="29" xfId="0" applyNumberFormat="1" applyFont="1" applyFill="1" applyBorder="1" applyAlignment="1">
      <alignment horizontal="center"/>
    </xf>
    <xf numFmtId="164" fontId="28" fillId="2" borderId="48" xfId="0" applyNumberFormat="1" applyFont="1" applyFill="1" applyBorder="1" applyAlignment="1">
      <alignment horizontal="right"/>
    </xf>
    <xf numFmtId="49" fontId="28" fillId="2" borderId="50" xfId="0" applyNumberFormat="1" applyFont="1" applyFill="1" applyBorder="1" applyAlignment="1">
      <alignment horizontal="center"/>
    </xf>
    <xf numFmtId="164" fontId="28" fillId="2" borderId="30" xfId="0" applyNumberFormat="1" applyFont="1" applyFill="1" applyBorder="1" applyAlignment="1"/>
    <xf numFmtId="164" fontId="28" fillId="2" borderId="51" xfId="0" applyNumberFormat="1" applyFont="1" applyFill="1" applyBorder="1" applyAlignment="1">
      <alignment horizontal="right"/>
    </xf>
    <xf numFmtId="49" fontId="28" fillId="2" borderId="108" xfId="0" applyNumberFormat="1" applyFont="1" applyFill="1" applyBorder="1" applyAlignment="1">
      <alignment horizontal="center"/>
    </xf>
    <xf numFmtId="164" fontId="28" fillId="2" borderId="106" xfId="0" applyNumberFormat="1" applyFont="1" applyFill="1" applyBorder="1" applyAlignment="1"/>
    <xf numFmtId="0" fontId="0" fillId="10" borderId="29" xfId="0" applyNumberFormat="1" applyFont="1" applyFill="1" applyBorder="1" applyAlignment="1"/>
    <xf numFmtId="164" fontId="0" fillId="2" borderId="112" xfId="0" applyNumberFormat="1" applyFont="1" applyFill="1" applyBorder="1" applyAlignment="1">
      <alignment horizontal="right"/>
    </xf>
    <xf numFmtId="49" fontId="0" fillId="0" borderId="17" xfId="0" applyNumberFormat="1" applyFont="1" applyBorder="1" applyAlignment="1">
      <alignment horizontal="left"/>
    </xf>
    <xf numFmtId="1" fontId="0" fillId="5" borderId="111" xfId="0" applyNumberFormat="1" applyFont="1" applyFill="1" applyBorder="1" applyAlignment="1">
      <alignment horizontal="center"/>
    </xf>
    <xf numFmtId="1" fontId="28" fillId="5" borderId="78" xfId="0" applyNumberFormat="1" applyFont="1" applyFill="1" applyBorder="1" applyAlignment="1">
      <alignment horizontal="center"/>
    </xf>
    <xf numFmtId="0" fontId="0" fillId="6" borderId="115" xfId="0" applyFill="1" applyBorder="1" applyAlignment="1">
      <alignment horizontal="center"/>
    </xf>
    <xf numFmtId="49" fontId="13" fillId="0" borderId="17" xfId="0" applyNumberFormat="1" applyFont="1" applyBorder="1" applyAlignment="1"/>
    <xf numFmtId="1" fontId="13" fillId="0" borderId="17" xfId="0" applyNumberFormat="1" applyFont="1" applyBorder="1" applyAlignment="1">
      <alignment horizontal="center"/>
    </xf>
    <xf numFmtId="49" fontId="13" fillId="0" borderId="17" xfId="0" applyNumberFormat="1" applyFont="1" applyBorder="1" applyAlignment="1">
      <alignment horizontal="left"/>
    </xf>
    <xf numFmtId="49" fontId="19" fillId="2" borderId="8" xfId="0" applyNumberFormat="1" applyFont="1" applyFill="1" applyBorder="1" applyAlignment="1"/>
    <xf numFmtId="49" fontId="18" fillId="2" borderId="15" xfId="0" applyNumberFormat="1" applyFont="1" applyFill="1" applyBorder="1" applyAlignment="1"/>
    <xf numFmtId="49" fontId="18" fillId="2" borderId="8" xfId="0" applyNumberFormat="1" applyFont="1" applyFill="1" applyBorder="1" applyAlignment="1"/>
    <xf numFmtId="0" fontId="0" fillId="0" borderId="8" xfId="0" applyNumberFormat="1" applyFont="1" applyBorder="1" applyAlignment="1">
      <alignment horizontal="center"/>
    </xf>
    <xf numFmtId="1" fontId="0" fillId="5" borderId="125"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1" xfId="0" applyNumberFormat="1" applyFont="1" applyFill="1" applyBorder="1" applyAlignment="1">
      <alignment horizontal="center"/>
    </xf>
    <xf numFmtId="164" fontId="0" fillId="2" borderId="119" xfId="0" applyNumberFormat="1" applyFont="1" applyFill="1" applyBorder="1" applyAlignment="1"/>
    <xf numFmtId="164" fontId="0" fillId="2" borderId="61" xfId="0" applyNumberFormat="1" applyFont="1" applyFill="1" applyBorder="1" applyAlignment="1"/>
    <xf numFmtId="4" fontId="8" fillId="2" borderId="8" xfId="0" applyNumberFormat="1" applyFont="1" applyFill="1" applyBorder="1" applyAlignment="1"/>
    <xf numFmtId="1" fontId="0" fillId="5" borderId="140" xfId="0" applyNumberFormat="1" applyFont="1" applyFill="1" applyBorder="1" applyAlignment="1">
      <alignment horizontal="center"/>
    </xf>
    <xf numFmtId="164" fontId="28" fillId="2" borderId="107" xfId="0" applyNumberFormat="1" applyFont="1" applyFill="1" applyBorder="1" applyAlignment="1">
      <alignment horizontal="right"/>
    </xf>
    <xf numFmtId="164" fontId="28" fillId="2" borderId="61" xfId="0" applyNumberFormat="1" applyFont="1" applyFill="1" applyBorder="1" applyAlignment="1"/>
    <xf numFmtId="164" fontId="28" fillId="2" borderId="120" xfId="0" applyNumberFormat="1" applyFont="1" applyFill="1" applyBorder="1" applyAlignment="1"/>
    <xf numFmtId="49" fontId="28" fillId="2" borderId="38" xfId="0" applyNumberFormat="1" applyFont="1" applyFill="1" applyBorder="1" applyAlignment="1">
      <alignment horizontal="center"/>
    </xf>
    <xf numFmtId="164" fontId="28" fillId="2" borderId="35" xfId="0" applyNumberFormat="1" applyFont="1" applyFill="1" applyBorder="1" applyAlignment="1"/>
    <xf numFmtId="166" fontId="0" fillId="10" borderId="52" xfId="0" applyNumberFormat="1" applyFont="1" applyFill="1" applyBorder="1" applyAlignment="1">
      <alignment horizontal="center"/>
    </xf>
    <xf numFmtId="0" fontId="30" fillId="2" borderId="98" xfId="0" applyNumberFormat="1" applyFont="1" applyFill="1" applyBorder="1" applyAlignment="1"/>
    <xf numFmtId="164" fontId="30" fillId="2" borderId="52" xfId="0" applyNumberFormat="1" applyFont="1" applyFill="1" applyBorder="1" applyAlignment="1">
      <alignment horizontal="center"/>
    </xf>
    <xf numFmtId="0" fontId="32" fillId="11" borderId="0" xfId="0" applyNumberFormat="1" applyFont="1" applyFill="1" applyAlignment="1"/>
    <xf numFmtId="0" fontId="32" fillId="0" borderId="0" xfId="0" applyNumberFormat="1" applyFont="1" applyAlignment="1"/>
    <xf numFmtId="0" fontId="32" fillId="0" borderId="0" xfId="0" applyFont="1" applyAlignment="1"/>
    <xf numFmtId="49" fontId="32" fillId="11" borderId="41" xfId="0" applyNumberFormat="1" applyFont="1" applyFill="1" applyBorder="1" applyAlignment="1">
      <alignment horizontal="left"/>
    </xf>
    <xf numFmtId="0" fontId="32" fillId="11" borderId="41" xfId="0" applyFont="1" applyFill="1" applyBorder="1" applyAlignment="1">
      <alignment horizontal="center"/>
    </xf>
    <xf numFmtId="4" fontId="32" fillId="11" borderId="42" xfId="0" applyNumberFormat="1" applyFont="1" applyFill="1" applyBorder="1" applyAlignment="1"/>
    <xf numFmtId="4" fontId="32" fillId="11" borderId="41" xfId="0" applyNumberFormat="1" applyFont="1" applyFill="1" applyBorder="1" applyAlignment="1"/>
    <xf numFmtId="4" fontId="33" fillId="11" borderId="41" xfId="0" applyNumberFormat="1" applyFont="1" applyFill="1" applyBorder="1" applyAlignment="1">
      <alignment horizontal="center"/>
    </xf>
    <xf numFmtId="1" fontId="32" fillId="5" borderId="29" xfId="0" applyNumberFormat="1" applyFont="1" applyFill="1" applyBorder="1" applyAlignment="1">
      <alignment horizontal="center"/>
    </xf>
    <xf numFmtId="49" fontId="34" fillId="2" borderId="43" xfId="0" applyNumberFormat="1" applyFont="1" applyFill="1" applyBorder="1" applyAlignment="1"/>
    <xf numFmtId="49" fontId="34" fillId="2" borderId="46" xfId="0" applyNumberFormat="1" applyFont="1" applyFill="1" applyBorder="1" applyAlignment="1"/>
    <xf numFmtId="2" fontId="35" fillId="11" borderId="41" xfId="0" applyNumberFormat="1" applyFont="1" applyFill="1" applyBorder="1" applyAlignment="1">
      <alignment horizontal="right"/>
    </xf>
    <xf numFmtId="0" fontId="32" fillId="11" borderId="42" xfId="0" applyNumberFormat="1" applyFont="1" applyFill="1" applyBorder="1" applyAlignment="1"/>
    <xf numFmtId="49" fontId="36" fillId="2" borderId="81" xfId="0" applyNumberFormat="1" applyFont="1" applyFill="1" applyBorder="1" applyAlignment="1"/>
    <xf numFmtId="0" fontId="32" fillId="0" borderId="42" xfId="0" applyNumberFormat="1" applyFont="1" applyBorder="1" applyAlignment="1">
      <alignment horizontal="center"/>
    </xf>
    <xf numFmtId="4" fontId="32" fillId="2" borderId="42" xfId="0" applyNumberFormat="1" applyFont="1" applyFill="1" applyBorder="1" applyAlignment="1"/>
    <xf numFmtId="0" fontId="32" fillId="2" borderId="15" xfId="0" applyFont="1" applyFill="1" applyBorder="1" applyAlignment="1">
      <alignment horizontal="center"/>
    </xf>
    <xf numFmtId="49" fontId="33" fillId="6" borderId="10" xfId="0" applyNumberFormat="1" applyFont="1" applyFill="1" applyBorder="1" applyAlignment="1">
      <alignment horizontal="center"/>
    </xf>
    <xf numFmtId="49" fontId="33" fillId="6" borderId="135" xfId="0" applyNumberFormat="1" applyFont="1" applyFill="1" applyBorder="1" applyAlignment="1">
      <alignment horizontal="center"/>
    </xf>
    <xf numFmtId="49" fontId="31" fillId="4" borderId="111" xfId="0" applyNumberFormat="1" applyFont="1" applyFill="1" applyBorder="1" applyAlignment="1">
      <alignment horizontal="center" vertical="center"/>
    </xf>
    <xf numFmtId="0" fontId="37" fillId="14" borderId="176" xfId="0" applyNumberFormat="1" applyFont="1" applyFill="1" applyBorder="1" applyAlignment="1"/>
    <xf numFmtId="1" fontId="32" fillId="12" borderId="141" xfId="0" applyNumberFormat="1" applyFont="1" applyFill="1" applyBorder="1" applyAlignment="1">
      <alignment horizontal="center"/>
    </xf>
    <xf numFmtId="4" fontId="32" fillId="12" borderId="141" xfId="0" applyNumberFormat="1" applyFont="1" applyFill="1" applyBorder="1" applyAlignment="1">
      <alignment horizontal="center"/>
    </xf>
    <xf numFmtId="49" fontId="32" fillId="12" borderId="132" xfId="0" applyNumberFormat="1" applyFont="1" applyFill="1" applyBorder="1" applyAlignment="1">
      <alignment horizontal="center"/>
    </xf>
    <xf numFmtId="164" fontId="31" fillId="2" borderId="136" xfId="0" applyNumberFormat="1" applyFont="1" applyFill="1" applyBorder="1" applyAlignment="1"/>
    <xf numFmtId="164" fontId="32" fillId="2" borderId="136" xfId="0" applyNumberFormat="1" applyFont="1" applyFill="1" applyBorder="1" applyAlignment="1"/>
    <xf numFmtId="164" fontId="32" fillId="2" borderId="117" xfId="0" applyNumberFormat="1" applyFont="1" applyFill="1" applyBorder="1" applyAlignment="1"/>
    <xf numFmtId="49" fontId="32" fillId="2" borderId="133" xfId="0" applyNumberFormat="1" applyFont="1" applyFill="1" applyBorder="1" applyAlignment="1">
      <alignment horizontal="center"/>
    </xf>
    <xf numFmtId="164" fontId="32" fillId="2" borderId="137" xfId="0" applyNumberFormat="1" applyFont="1" applyFill="1" applyBorder="1" applyAlignment="1"/>
    <xf numFmtId="164" fontId="38" fillId="2" borderId="102" xfId="0" applyNumberFormat="1" applyFont="1" applyFill="1" applyBorder="1" applyAlignment="1"/>
    <xf numFmtId="49" fontId="38" fillId="2" borderId="134" xfId="0" applyNumberFormat="1" applyFont="1" applyFill="1" applyBorder="1" applyAlignment="1">
      <alignment horizontal="center"/>
    </xf>
    <xf numFmtId="164" fontId="38" fillId="2" borderId="138" xfId="0" applyNumberFormat="1" applyFont="1" applyFill="1" applyBorder="1" applyAlignment="1"/>
    <xf numFmtId="43" fontId="37" fillId="11" borderId="206" xfId="0" applyNumberFormat="1" applyFont="1" applyFill="1" applyBorder="1" applyAlignment="1"/>
    <xf numFmtId="49" fontId="39" fillId="11" borderId="17" xfId="0" applyNumberFormat="1" applyFont="1" applyFill="1" applyBorder="1" applyAlignment="1"/>
    <xf numFmtId="1" fontId="39" fillId="11" borderId="17" xfId="0" applyNumberFormat="1" applyFont="1" applyFill="1" applyBorder="1" applyAlignment="1">
      <alignment horizontal="center"/>
    </xf>
    <xf numFmtId="49" fontId="39" fillId="11" borderId="17" xfId="0" applyNumberFormat="1" applyFont="1" applyFill="1" applyBorder="1" applyAlignment="1">
      <alignment horizontal="left"/>
    </xf>
    <xf numFmtId="164" fontId="39" fillId="11" borderId="17" xfId="0" applyNumberFormat="1" applyFont="1" applyFill="1" applyBorder="1" applyAlignment="1">
      <alignment horizontal="right"/>
    </xf>
    <xf numFmtId="164" fontId="39" fillId="11" borderId="17" xfId="0" applyNumberFormat="1" applyFont="1" applyFill="1" applyBorder="1" applyAlignment="1"/>
    <xf numFmtId="164" fontId="40" fillId="11" borderId="17" xfId="0" applyNumberFormat="1" applyFont="1" applyFill="1" applyBorder="1" applyAlignment="1"/>
    <xf numFmtId="43" fontId="37" fillId="11" borderId="204" xfId="0" applyNumberFormat="1" applyFont="1" applyFill="1" applyBorder="1" applyAlignment="1"/>
    <xf numFmtId="1" fontId="38" fillId="5" borderId="29" xfId="0" applyNumberFormat="1" applyFont="1" applyFill="1" applyBorder="1" applyAlignment="1">
      <alignment horizontal="center"/>
    </xf>
    <xf numFmtId="164" fontId="38" fillId="2" borderId="48" xfId="0" applyNumberFormat="1" applyFont="1" applyFill="1" applyBorder="1" applyAlignment="1">
      <alignment horizontal="right"/>
    </xf>
    <xf numFmtId="49" fontId="38" fillId="2" borderId="50" xfId="0" applyNumberFormat="1" applyFont="1" applyFill="1" applyBorder="1" applyAlignment="1">
      <alignment horizontal="center"/>
    </xf>
    <xf numFmtId="164" fontId="38" fillId="2" borderId="30" xfId="0" applyNumberFormat="1" applyFont="1" applyFill="1" applyBorder="1" applyAlignment="1"/>
    <xf numFmtId="43" fontId="37" fillId="11" borderId="175" xfId="0" applyNumberFormat="1" applyFont="1" applyFill="1" applyBorder="1" applyAlignment="1"/>
    <xf numFmtId="164" fontId="38" fillId="2" borderId="51" xfId="0" applyNumberFormat="1" applyFont="1" applyFill="1" applyBorder="1" applyAlignment="1">
      <alignment horizontal="right"/>
    </xf>
    <xf numFmtId="49" fontId="38" fillId="2" borderId="21" xfId="0" applyNumberFormat="1" applyFont="1" applyFill="1" applyBorder="1" applyAlignment="1">
      <alignment horizontal="center"/>
    </xf>
    <xf numFmtId="164" fontId="38" fillId="2" borderId="33" xfId="0" applyNumberFormat="1" applyFont="1" applyFill="1" applyBorder="1" applyAlignment="1"/>
    <xf numFmtId="1" fontId="38" fillId="5" borderId="78" xfId="0" applyNumberFormat="1" applyFont="1" applyFill="1" applyBorder="1" applyAlignment="1">
      <alignment horizontal="center"/>
    </xf>
    <xf numFmtId="164" fontId="38" fillId="2" borderId="107" xfId="0" applyNumberFormat="1" applyFont="1" applyFill="1" applyBorder="1" applyAlignment="1">
      <alignment horizontal="right"/>
    </xf>
    <xf numFmtId="49" fontId="38" fillId="2" borderId="108" xfId="0" applyNumberFormat="1" applyFont="1" applyFill="1" applyBorder="1" applyAlignment="1">
      <alignment horizontal="center"/>
    </xf>
    <xf numFmtId="164" fontId="38" fillId="2" borderId="106" xfId="0" applyNumberFormat="1" applyFont="1" applyFill="1" applyBorder="1" applyAlignment="1"/>
    <xf numFmtId="1" fontId="32" fillId="5" borderId="111" xfId="0" applyNumberFormat="1" applyFont="1" applyFill="1" applyBorder="1" applyAlignment="1">
      <alignment horizontal="center"/>
    </xf>
    <xf numFmtId="164" fontId="32" fillId="2" borderId="112" xfId="0" applyNumberFormat="1" applyFont="1" applyFill="1" applyBorder="1" applyAlignment="1">
      <alignment horizontal="right"/>
    </xf>
    <xf numFmtId="49" fontId="32" fillId="2" borderId="105" xfId="0" applyNumberFormat="1" applyFont="1" applyFill="1" applyBorder="1" applyAlignment="1">
      <alignment horizontal="center"/>
    </xf>
    <xf numFmtId="164" fontId="32" fillId="2" borderId="103" xfId="0" applyNumberFormat="1" applyFont="1" applyFill="1" applyBorder="1" applyAlignment="1"/>
    <xf numFmtId="164" fontId="32" fillId="2" borderId="80" xfId="0" applyNumberFormat="1" applyFont="1" applyFill="1" applyBorder="1" applyAlignment="1"/>
    <xf numFmtId="49" fontId="33" fillId="11" borderId="41" xfId="0" applyNumberFormat="1" applyFont="1" applyFill="1" applyBorder="1" applyAlignment="1"/>
    <xf numFmtId="1" fontId="32" fillId="11" borderId="41" xfId="0" applyNumberFormat="1" applyFont="1" applyFill="1" applyBorder="1" applyAlignment="1">
      <alignment horizontal="center"/>
    </xf>
    <xf numFmtId="49" fontId="32" fillId="11" borderId="17" xfId="0" applyNumberFormat="1" applyFont="1" applyFill="1" applyBorder="1" applyAlignment="1">
      <alignment horizontal="left"/>
    </xf>
    <xf numFmtId="164" fontId="32" fillId="11" borderId="41" xfId="0" applyNumberFormat="1" applyFont="1" applyFill="1" applyBorder="1" applyAlignment="1">
      <alignment horizontal="right"/>
    </xf>
    <xf numFmtId="4" fontId="32" fillId="11" borderId="41" xfId="0" applyNumberFormat="1" applyFont="1" applyFill="1" applyBorder="1" applyAlignment="1">
      <alignment horizontal="left"/>
    </xf>
    <xf numFmtId="164" fontId="40" fillId="11" borderId="41" xfId="0" applyNumberFormat="1" applyFont="1" applyFill="1" applyBorder="1" applyAlignment="1"/>
    <xf numFmtId="164" fontId="32" fillId="2" borderId="48" xfId="0" applyNumberFormat="1" applyFont="1" applyFill="1" applyBorder="1" applyAlignment="1">
      <alignment horizontal="right"/>
    </xf>
    <xf numFmtId="49" fontId="32" fillId="2" borderId="50" xfId="0" applyNumberFormat="1" applyFont="1" applyFill="1" applyBorder="1" applyAlignment="1">
      <alignment horizontal="center"/>
    </xf>
    <xf numFmtId="164" fontId="32" fillId="2" borderId="30" xfId="0" applyNumberFormat="1" applyFont="1" applyFill="1" applyBorder="1" applyAlignment="1">
      <alignment horizontal="center"/>
    </xf>
    <xf numFmtId="164" fontId="32" fillId="2" borderId="30" xfId="0" applyNumberFormat="1" applyFont="1" applyFill="1" applyBorder="1" applyAlignment="1"/>
    <xf numFmtId="164" fontId="32" fillId="2" borderId="51" xfId="0" applyNumberFormat="1" applyFont="1" applyFill="1" applyBorder="1" applyAlignment="1">
      <alignment horizontal="right"/>
    </xf>
    <xf numFmtId="49" fontId="32" fillId="2" borderId="21" xfId="0" applyNumberFormat="1" applyFont="1" applyFill="1" applyBorder="1" applyAlignment="1">
      <alignment horizontal="center"/>
    </xf>
    <xf numFmtId="164" fontId="32" fillId="2" borderId="33" xfId="0" applyNumberFormat="1" applyFont="1" applyFill="1" applyBorder="1" applyAlignment="1"/>
    <xf numFmtId="164" fontId="32" fillId="2" borderId="53" xfId="0" applyNumberFormat="1" applyFont="1" applyFill="1" applyBorder="1" applyAlignment="1">
      <alignment horizontal="right"/>
    </xf>
    <xf numFmtId="49" fontId="32" fillId="2" borderId="38" xfId="0" applyNumberFormat="1" applyFont="1" applyFill="1" applyBorder="1" applyAlignment="1">
      <alignment horizontal="center"/>
    </xf>
    <xf numFmtId="164" fontId="32" fillId="2" borderId="35" xfId="0" applyNumberFormat="1" applyFont="1" applyFill="1" applyBorder="1" applyAlignment="1"/>
    <xf numFmtId="49" fontId="32" fillId="11" borderId="41" xfId="0" applyNumberFormat="1" applyFont="1" applyFill="1" applyBorder="1" applyAlignment="1"/>
    <xf numFmtId="0" fontId="32" fillId="11" borderId="41" xfId="0" applyNumberFormat="1" applyFont="1" applyFill="1" applyBorder="1" applyAlignment="1"/>
    <xf numFmtId="164" fontId="32" fillId="11" borderId="41" xfId="0" applyNumberFormat="1" applyFont="1" applyFill="1" applyBorder="1" applyAlignment="1"/>
    <xf numFmtId="49" fontId="32" fillId="11" borderId="41" xfId="0" applyNumberFormat="1" applyFont="1" applyFill="1" applyBorder="1" applyAlignment="1">
      <alignment horizontal="center"/>
    </xf>
    <xf numFmtId="164" fontId="32" fillId="2" borderId="49" xfId="0" applyNumberFormat="1" applyFont="1" applyFill="1" applyBorder="1" applyAlignment="1">
      <alignment horizontal="right"/>
    </xf>
    <xf numFmtId="164" fontId="32" fillId="2" borderId="52" xfId="0" applyNumberFormat="1" applyFont="1" applyFill="1" applyBorder="1" applyAlignment="1">
      <alignment horizontal="right"/>
    </xf>
    <xf numFmtId="43" fontId="32" fillId="0" borderId="0" xfId="0" applyNumberFormat="1" applyFont="1" applyAlignment="1"/>
    <xf numFmtId="164" fontId="38" fillId="2" borderId="52" xfId="0" applyNumberFormat="1" applyFont="1" applyFill="1" applyBorder="1" applyAlignment="1"/>
    <xf numFmtId="164" fontId="32" fillId="2" borderId="52" xfId="0" applyNumberFormat="1" applyFont="1" applyFill="1" applyBorder="1" applyAlignment="1"/>
    <xf numFmtId="164" fontId="32" fillId="2" borderId="54" xfId="0" applyNumberFormat="1" applyFont="1" applyFill="1" applyBorder="1" applyAlignment="1">
      <alignment horizontal="right"/>
    </xf>
    <xf numFmtId="164" fontId="32" fillId="2" borderId="35" xfId="0" applyNumberFormat="1" applyFont="1" applyFill="1" applyBorder="1" applyAlignment="1">
      <alignment horizontal="center"/>
    </xf>
    <xf numFmtId="0" fontId="32" fillId="2" borderId="41" xfId="0" applyFont="1" applyFill="1" applyBorder="1" applyAlignment="1"/>
    <xf numFmtId="2" fontId="32" fillId="2" borderId="41" xfId="0" applyNumberFormat="1" applyFont="1" applyFill="1" applyBorder="1" applyAlignment="1">
      <alignment horizontal="center"/>
    </xf>
    <xf numFmtId="2" fontId="32" fillId="2" borderId="41" xfId="0" applyNumberFormat="1" applyFont="1" applyFill="1" applyBorder="1" applyAlignment="1">
      <alignment horizontal="left"/>
    </xf>
    <xf numFmtId="4" fontId="32" fillId="2" borderId="41" xfId="0" applyNumberFormat="1" applyFont="1" applyFill="1" applyBorder="1" applyAlignment="1">
      <alignment horizontal="right"/>
    </xf>
    <xf numFmtId="4" fontId="32" fillId="2" borderId="41" xfId="0" applyNumberFormat="1" applyFont="1" applyFill="1" applyBorder="1" applyAlignment="1">
      <alignment horizontal="left"/>
    </xf>
    <xf numFmtId="4" fontId="33" fillId="2" borderId="41" xfId="0" applyNumberFormat="1" applyFont="1" applyFill="1" applyBorder="1" applyAlignment="1"/>
    <xf numFmtId="0" fontId="37" fillId="11" borderId="204" xfId="0" applyNumberFormat="1" applyFont="1" applyFill="1" applyBorder="1" applyAlignment="1"/>
    <xf numFmtId="164" fontId="31" fillId="2" borderId="29" xfId="0" applyNumberFormat="1" applyFont="1" applyFill="1" applyBorder="1" applyAlignment="1"/>
    <xf numFmtId="43" fontId="37" fillId="11" borderId="199" xfId="0" applyNumberFormat="1" applyFont="1" applyFill="1" applyBorder="1" applyAlignment="1"/>
    <xf numFmtId="49" fontId="34" fillId="2" borderId="41" xfId="0" applyNumberFormat="1" applyFont="1" applyFill="1" applyBorder="1" applyAlignment="1"/>
    <xf numFmtId="2" fontId="42" fillId="2" borderId="41" xfId="0" applyNumberFormat="1" applyFont="1" applyFill="1" applyBorder="1" applyAlignment="1">
      <alignment horizontal="center"/>
    </xf>
    <xf numFmtId="2" fontId="43" fillId="2" borderId="41" xfId="0" applyNumberFormat="1" applyFont="1" applyFill="1" applyBorder="1" applyAlignment="1">
      <alignment horizontal="left"/>
    </xf>
    <xf numFmtId="4" fontId="43" fillId="2" borderId="41" xfId="0" applyNumberFormat="1" applyFont="1" applyFill="1" applyBorder="1" applyAlignment="1">
      <alignment horizontal="right"/>
    </xf>
    <xf numFmtId="4" fontId="43" fillId="2" borderId="41" xfId="0" applyNumberFormat="1" applyFont="1" applyFill="1" applyBorder="1" applyAlignment="1">
      <alignment horizontal="left"/>
    </xf>
    <xf numFmtId="4" fontId="34" fillId="2" borderId="41" xfId="0" applyNumberFormat="1" applyFont="1" applyFill="1" applyBorder="1" applyAlignment="1"/>
    <xf numFmtId="4" fontId="31" fillId="2" borderId="41" xfId="0" applyNumberFormat="1" applyFont="1" applyFill="1" applyBorder="1" applyAlignment="1"/>
    <xf numFmtId="4" fontId="44" fillId="2" borderId="41" xfId="0" applyNumberFormat="1" applyFont="1" applyFill="1" applyBorder="1" applyAlignment="1"/>
    <xf numFmtId="49" fontId="33" fillId="2" borderId="41" xfId="0" applyNumberFormat="1" applyFont="1" applyFill="1" applyBorder="1" applyAlignment="1"/>
    <xf numFmtId="2" fontId="45" fillId="2" borderId="41" xfId="0" applyNumberFormat="1" applyFont="1" applyFill="1" applyBorder="1" applyAlignment="1">
      <alignment horizontal="center"/>
    </xf>
    <xf numFmtId="2" fontId="35" fillId="2" borderId="41" xfId="0" applyNumberFormat="1" applyFont="1" applyFill="1" applyBorder="1" applyAlignment="1">
      <alignment horizontal="left"/>
    </xf>
    <xf numFmtId="4" fontId="35" fillId="2" borderId="41" xfId="0" applyNumberFormat="1" applyFont="1" applyFill="1" applyBorder="1" applyAlignment="1">
      <alignment horizontal="right"/>
    </xf>
    <xf numFmtId="4" fontId="35" fillId="2" borderId="41" xfId="0" applyNumberFormat="1" applyFont="1" applyFill="1" applyBorder="1" applyAlignment="1">
      <alignment horizontal="left"/>
    </xf>
    <xf numFmtId="4" fontId="32" fillId="2" borderId="41" xfId="0" applyNumberFormat="1" applyFont="1" applyFill="1" applyBorder="1" applyAlignment="1"/>
    <xf numFmtId="4" fontId="35" fillId="2" borderId="41" xfId="0" applyNumberFormat="1" applyFont="1" applyFill="1" applyBorder="1" applyAlignment="1"/>
    <xf numFmtId="0" fontId="46" fillId="11" borderId="169" xfId="0" applyNumberFormat="1" applyFont="1" applyFill="1" applyBorder="1" applyAlignment="1"/>
    <xf numFmtId="0" fontId="46" fillId="11" borderId="170" xfId="0" applyNumberFormat="1" applyFont="1" applyFill="1" applyBorder="1" applyAlignment="1"/>
    <xf numFmtId="0" fontId="46" fillId="11" borderId="174" xfId="0" applyNumberFormat="1" applyFont="1" applyFill="1" applyBorder="1" applyAlignment="1"/>
    <xf numFmtId="164" fontId="46" fillId="11" borderId="210" xfId="0" applyNumberFormat="1" applyFont="1" applyFill="1" applyBorder="1" applyAlignment="1"/>
    <xf numFmtId="0" fontId="46" fillId="11" borderId="210" xfId="0" applyNumberFormat="1" applyFont="1" applyFill="1" applyBorder="1" applyAlignment="1"/>
    <xf numFmtId="43" fontId="37" fillId="11" borderId="8" xfId="0" applyNumberFormat="1" applyFont="1" applyFill="1" applyBorder="1" applyAlignment="1"/>
    <xf numFmtId="164" fontId="38" fillId="2" borderId="212" xfId="0" applyNumberFormat="1" applyFont="1" applyFill="1" applyBorder="1" applyAlignment="1"/>
    <xf numFmtId="49" fontId="38" fillId="2" borderId="213" xfId="0" applyNumberFormat="1" applyFont="1" applyFill="1" applyBorder="1" applyAlignment="1">
      <alignment horizontal="center"/>
    </xf>
    <xf numFmtId="164" fontId="38" fillId="2" borderId="139" xfId="0" applyNumberFormat="1" applyFont="1" applyFill="1" applyBorder="1" applyAlignment="1"/>
    <xf numFmtId="0" fontId="32" fillId="11" borderId="8" xfId="0" applyNumberFormat="1" applyFont="1" applyFill="1" applyBorder="1" applyAlignment="1"/>
    <xf numFmtId="0" fontId="32" fillId="0" borderId="0" xfId="0" applyNumberFormat="1" applyFont="1" applyFill="1" applyAlignment="1"/>
    <xf numFmtId="0" fontId="32" fillId="0" borderId="0" xfId="0" applyFont="1" applyFill="1" applyAlignment="1"/>
    <xf numFmtId="0" fontId="37" fillId="14" borderId="214" xfId="0" applyNumberFormat="1" applyFont="1" applyFill="1" applyBorder="1" applyAlignment="1"/>
    <xf numFmtId="0" fontId="37" fillId="11" borderId="215" xfId="0" applyNumberFormat="1" applyFont="1" applyFill="1" applyBorder="1" applyAlignment="1"/>
    <xf numFmtId="43" fontId="37" fillId="11" borderId="215" xfId="0" applyNumberFormat="1" applyFont="1" applyFill="1" applyBorder="1" applyAlignment="1"/>
    <xf numFmtId="43" fontId="37" fillId="11" borderId="216" xfId="0" applyNumberFormat="1" applyFont="1" applyFill="1" applyBorder="1" applyAlignment="1"/>
    <xf numFmtId="43" fontId="37" fillId="11" borderId="200" xfId="0" applyNumberFormat="1" applyFont="1" applyFill="1" applyBorder="1" applyAlignment="1"/>
    <xf numFmtId="43" fontId="37" fillId="11" borderId="217" xfId="0" applyNumberFormat="1" applyFont="1" applyFill="1" applyBorder="1" applyAlignment="1"/>
    <xf numFmtId="43" fontId="37" fillId="11" borderId="201" xfId="0" applyNumberFormat="1" applyFont="1" applyFill="1" applyBorder="1" applyAlignment="1"/>
    <xf numFmtId="0" fontId="46" fillId="11" borderId="170" xfId="0" applyNumberFormat="1" applyFont="1" applyFill="1" applyBorder="1" applyAlignment="1">
      <alignment horizontal="center"/>
    </xf>
    <xf numFmtId="49" fontId="32" fillId="11" borderId="42" xfId="0" applyNumberFormat="1" applyFont="1" applyFill="1" applyBorder="1" applyAlignment="1">
      <alignment horizontal="left"/>
    </xf>
    <xf numFmtId="0" fontId="32" fillId="11" borderId="42" xfId="0" applyFont="1" applyFill="1" applyBorder="1" applyAlignment="1">
      <alignment horizontal="center"/>
    </xf>
    <xf numFmtId="49" fontId="32" fillId="11" borderId="42" xfId="0" applyNumberFormat="1" applyFont="1" applyFill="1" applyBorder="1" applyAlignment="1"/>
    <xf numFmtId="4" fontId="33" fillId="11" borderId="42" xfId="0" applyNumberFormat="1" applyFont="1" applyFill="1" applyBorder="1" applyAlignment="1">
      <alignment horizontal="center"/>
    </xf>
    <xf numFmtId="1" fontId="32" fillId="11" borderId="8" xfId="0" applyNumberFormat="1" applyFont="1" applyFill="1" applyBorder="1" applyAlignment="1">
      <alignment horizontal="center"/>
    </xf>
    <xf numFmtId="49" fontId="34" fillId="2" borderId="8" xfId="0" applyNumberFormat="1" applyFont="1" applyFill="1" applyBorder="1" applyAlignment="1"/>
    <xf numFmtId="2" fontId="35" fillId="11" borderId="17" xfId="0" applyNumberFormat="1" applyFont="1" applyFill="1" applyBorder="1" applyAlignment="1">
      <alignment horizontal="right"/>
    </xf>
    <xf numFmtId="0" fontId="32" fillId="11" borderId="17" xfId="0" applyNumberFormat="1" applyFont="1" applyFill="1" applyBorder="1" applyAlignment="1"/>
    <xf numFmtId="4" fontId="32" fillId="2" borderId="17" xfId="0" applyNumberFormat="1" applyFont="1" applyFill="1" applyBorder="1" applyAlignment="1"/>
    <xf numFmtId="0" fontId="32" fillId="2" borderId="47" xfId="0" applyFont="1" applyFill="1" applyBorder="1" applyAlignment="1">
      <alignment horizontal="center"/>
    </xf>
    <xf numFmtId="49" fontId="33" fillId="6" borderId="29" xfId="0" applyNumberFormat="1" applyFont="1" applyFill="1" applyBorder="1" applyAlignment="1">
      <alignment horizontal="center"/>
    </xf>
    <xf numFmtId="49" fontId="31" fillId="4" borderId="29" xfId="0" applyNumberFormat="1" applyFont="1" applyFill="1" applyBorder="1" applyAlignment="1">
      <alignment horizontal="center" vertical="center"/>
    </xf>
    <xf numFmtId="0" fontId="32" fillId="6" borderId="116" xfId="0" applyFont="1" applyFill="1" applyBorder="1" applyAlignment="1">
      <alignment horizontal="center"/>
    </xf>
    <xf numFmtId="49" fontId="32" fillId="6" borderId="45" xfId="0" applyNumberFormat="1" applyFont="1" applyFill="1" applyBorder="1" applyAlignment="1">
      <alignment horizontal="center"/>
    </xf>
    <xf numFmtId="164" fontId="32" fillId="2" borderId="29" xfId="0" applyNumberFormat="1" applyFont="1" applyFill="1" applyBorder="1" applyAlignment="1"/>
    <xf numFmtId="164" fontId="32" fillId="2" borderId="49" xfId="0" applyNumberFormat="1" applyFont="1" applyFill="1" applyBorder="1" applyAlignment="1"/>
    <xf numFmtId="164" fontId="38" fillId="2" borderId="23" xfId="0" applyNumberFormat="1" applyFont="1" applyFill="1" applyBorder="1" applyAlignment="1">
      <alignment horizontal="right"/>
    </xf>
    <xf numFmtId="164" fontId="38" fillId="2" borderId="24" xfId="0" applyNumberFormat="1" applyFont="1" applyFill="1" applyBorder="1" applyAlignment="1">
      <alignment horizontal="right"/>
    </xf>
    <xf numFmtId="164" fontId="32" fillId="2" borderId="48" xfId="0" applyNumberFormat="1" applyFont="1" applyFill="1" applyBorder="1" applyAlignment="1"/>
    <xf numFmtId="49" fontId="39" fillId="11" borderId="41" xfId="0" applyNumberFormat="1" applyFont="1" applyFill="1" applyBorder="1" applyAlignment="1"/>
    <xf numFmtId="1" fontId="39" fillId="11" borderId="41" xfId="0" applyNumberFormat="1" applyFont="1" applyFill="1" applyBorder="1" applyAlignment="1">
      <alignment horizontal="center"/>
    </xf>
    <xf numFmtId="49" fontId="39" fillId="11" borderId="41" xfId="0" applyNumberFormat="1" applyFont="1" applyFill="1" applyBorder="1" applyAlignment="1">
      <alignment horizontal="left"/>
    </xf>
    <xf numFmtId="164" fontId="39" fillId="11" borderId="41" xfId="0" applyNumberFormat="1" applyFont="1" applyFill="1" applyBorder="1" applyAlignment="1">
      <alignment horizontal="right"/>
    </xf>
    <xf numFmtId="164" fontId="39" fillId="11" borderId="41" xfId="0" applyNumberFormat="1" applyFont="1" applyFill="1" applyBorder="1" applyAlignment="1"/>
    <xf numFmtId="1" fontId="38" fillId="5" borderId="111" xfId="0" applyNumberFormat="1" applyFont="1" applyFill="1" applyBorder="1" applyAlignment="1">
      <alignment horizontal="center"/>
    </xf>
    <xf numFmtId="164" fontId="38" fillId="2" borderId="114" xfId="0" applyNumberFormat="1" applyFont="1" applyFill="1" applyBorder="1" applyAlignment="1">
      <alignment horizontal="right"/>
    </xf>
    <xf numFmtId="1" fontId="32" fillId="5" borderId="80" xfId="0" applyNumberFormat="1" applyFont="1" applyFill="1" applyBorder="1" applyAlignment="1">
      <alignment horizontal="center"/>
    </xf>
    <xf numFmtId="164" fontId="32" fillId="2" borderId="104" xfId="0" applyNumberFormat="1" applyFont="1" applyFill="1" applyBorder="1" applyAlignment="1">
      <alignment horizontal="right"/>
    </xf>
    <xf numFmtId="49" fontId="33" fillId="0" borderId="41" xfId="0" applyNumberFormat="1" applyFont="1" applyBorder="1" applyAlignment="1"/>
    <xf numFmtId="1" fontId="32" fillId="0" borderId="41" xfId="0" applyNumberFormat="1" applyFont="1" applyBorder="1" applyAlignment="1">
      <alignment horizontal="center"/>
    </xf>
    <xf numFmtId="49" fontId="32" fillId="0" borderId="41" xfId="0" applyNumberFormat="1" applyFont="1" applyBorder="1" applyAlignment="1">
      <alignment horizontal="left"/>
    </xf>
    <xf numFmtId="164" fontId="32" fillId="0" borderId="41" xfId="0" applyNumberFormat="1" applyFont="1" applyBorder="1" applyAlignment="1">
      <alignment horizontal="right"/>
    </xf>
    <xf numFmtId="4" fontId="32" fillId="0" borderId="41" xfId="0" applyNumberFormat="1" applyFont="1" applyBorder="1" applyAlignment="1">
      <alignment horizontal="left"/>
    </xf>
    <xf numFmtId="164" fontId="40" fillId="0" borderId="41" xfId="0" applyNumberFormat="1" applyFont="1" applyBorder="1" applyAlignment="1"/>
    <xf numFmtId="164" fontId="32" fillId="0" borderId="41" xfId="0" applyNumberFormat="1" applyFont="1" applyBorder="1" applyAlignment="1"/>
    <xf numFmtId="49" fontId="32" fillId="0" borderId="41" xfId="0" applyNumberFormat="1" applyFont="1" applyBorder="1" applyAlignment="1">
      <alignment horizontal="center"/>
    </xf>
    <xf numFmtId="164" fontId="32" fillId="2" borderId="110" xfId="0" applyNumberFormat="1" applyFont="1" applyFill="1" applyBorder="1" applyAlignment="1">
      <alignment horizontal="right"/>
    </xf>
    <xf numFmtId="164" fontId="38" fillId="2" borderId="109" xfId="0" applyNumberFormat="1" applyFont="1" applyFill="1" applyBorder="1" applyAlignment="1">
      <alignment horizontal="right"/>
    </xf>
    <xf numFmtId="49" fontId="34" fillId="11" borderId="8" xfId="0" applyNumberFormat="1" applyFont="1" applyFill="1" applyBorder="1" applyAlignment="1"/>
    <xf numFmtId="2" fontId="35" fillId="11" borderId="8" xfId="0" applyNumberFormat="1" applyFont="1" applyFill="1" applyBorder="1" applyAlignment="1">
      <alignment horizontal="right"/>
    </xf>
    <xf numFmtId="0" fontId="32" fillId="11" borderId="8" xfId="0" applyNumberFormat="1" applyFont="1" applyFill="1" applyBorder="1" applyAlignment="1">
      <alignment horizontal="center"/>
    </xf>
    <xf numFmtId="4" fontId="32" fillId="11" borderId="8" xfId="0" applyNumberFormat="1" applyFont="1" applyFill="1" applyBorder="1" applyAlignment="1"/>
    <xf numFmtId="0" fontId="32" fillId="11" borderId="15" xfId="0" applyFont="1" applyFill="1" applyBorder="1" applyAlignment="1">
      <alignment horizontal="center"/>
    </xf>
    <xf numFmtId="49" fontId="47" fillId="6" borderId="177" xfId="0" applyNumberFormat="1" applyFont="1" applyFill="1" applyBorder="1" applyAlignment="1">
      <alignment horizontal="center"/>
    </xf>
    <xf numFmtId="49" fontId="48" fillId="4" borderId="178" xfId="0" applyNumberFormat="1" applyFont="1" applyFill="1" applyBorder="1" applyAlignment="1">
      <alignment horizontal="center" vertical="center"/>
    </xf>
    <xf numFmtId="164" fontId="46" fillId="2" borderId="139" xfId="0" applyNumberFormat="1" applyFont="1" applyFill="1" applyBorder="1" applyAlignment="1"/>
    <xf numFmtId="1" fontId="32" fillId="5" borderId="136" xfId="0" applyNumberFormat="1" applyFont="1" applyFill="1" applyBorder="1" applyAlignment="1">
      <alignment horizontal="center"/>
    </xf>
    <xf numFmtId="164" fontId="32" fillId="2" borderId="179" xfId="0" applyNumberFormat="1" applyFont="1" applyFill="1" applyBorder="1" applyAlignment="1">
      <alignment horizontal="right"/>
    </xf>
    <xf numFmtId="49" fontId="32" fillId="2" borderId="79" xfId="0" applyNumberFormat="1" applyFont="1" applyFill="1" applyBorder="1" applyAlignment="1">
      <alignment horizontal="center"/>
    </xf>
    <xf numFmtId="49" fontId="33" fillId="11" borderId="8" xfId="0" applyNumberFormat="1" applyFont="1" applyFill="1" applyBorder="1" applyAlignment="1"/>
    <xf numFmtId="164" fontId="32" fillId="11" borderId="8" xfId="0" applyNumberFormat="1" applyFont="1" applyFill="1" applyBorder="1" applyAlignment="1">
      <alignment horizontal="right"/>
    </xf>
    <xf numFmtId="4" fontId="32" fillId="11" borderId="8" xfId="0" applyNumberFormat="1" applyFont="1" applyFill="1" applyBorder="1" applyAlignment="1">
      <alignment horizontal="left"/>
    </xf>
    <xf numFmtId="1" fontId="32" fillId="5" borderId="183" xfId="0" applyNumberFormat="1" applyFont="1" applyFill="1" applyBorder="1" applyAlignment="1">
      <alignment horizontal="center"/>
    </xf>
    <xf numFmtId="164" fontId="32" fillId="2" borderId="184" xfId="0" applyNumberFormat="1" applyFont="1" applyFill="1" applyBorder="1" applyAlignment="1">
      <alignment horizontal="right"/>
    </xf>
    <xf numFmtId="49" fontId="32" fillId="2" borderId="185" xfId="0" applyNumberFormat="1" applyFont="1" applyFill="1" applyBorder="1" applyAlignment="1">
      <alignment horizontal="center"/>
    </xf>
    <xf numFmtId="164" fontId="32" fillId="2" borderId="186" xfId="0" applyNumberFormat="1" applyFont="1" applyFill="1" applyBorder="1" applyAlignment="1">
      <alignment horizontal="center"/>
    </xf>
    <xf numFmtId="164" fontId="32" fillId="2" borderId="187" xfId="0" applyNumberFormat="1" applyFont="1" applyFill="1" applyBorder="1" applyAlignment="1"/>
    <xf numFmtId="43" fontId="37" fillId="11" borderId="203" xfId="0" applyNumberFormat="1" applyFont="1" applyFill="1" applyBorder="1" applyAlignment="1"/>
    <xf numFmtId="49" fontId="32" fillId="2" borderId="59" xfId="0" applyNumberFormat="1" applyFont="1" applyFill="1" applyBorder="1" applyAlignment="1">
      <alignment horizontal="center"/>
    </xf>
    <xf numFmtId="164" fontId="32" fillId="2" borderId="180" xfId="0" applyNumberFormat="1" applyFont="1" applyFill="1" applyBorder="1" applyAlignment="1">
      <alignment horizontal="center"/>
    </xf>
    <xf numFmtId="164" fontId="32" fillId="2" borderId="173" xfId="0" applyNumberFormat="1" applyFont="1" applyFill="1" applyBorder="1" applyAlignment="1"/>
    <xf numFmtId="1" fontId="32" fillId="5" borderId="193" xfId="0" applyNumberFormat="1" applyFont="1" applyFill="1" applyBorder="1" applyAlignment="1">
      <alignment horizontal="center"/>
    </xf>
    <xf numFmtId="164" fontId="32" fillId="2" borderId="194" xfId="0" applyNumberFormat="1" applyFont="1" applyFill="1" applyBorder="1" applyAlignment="1">
      <alignment horizontal="right"/>
    </xf>
    <xf numFmtId="49" fontId="32" fillId="2" borderId="195" xfId="0" applyNumberFormat="1" applyFont="1" applyFill="1" applyBorder="1" applyAlignment="1">
      <alignment horizontal="center"/>
    </xf>
    <xf numFmtId="164" fontId="32" fillId="2" borderId="196" xfId="0" applyNumberFormat="1" applyFont="1" applyFill="1" applyBorder="1" applyAlignment="1">
      <alignment horizontal="center"/>
    </xf>
    <xf numFmtId="164" fontId="32" fillId="2" borderId="197" xfId="0" applyNumberFormat="1" applyFont="1" applyFill="1" applyBorder="1" applyAlignment="1"/>
    <xf numFmtId="43" fontId="37" fillId="11" borderId="202" xfId="0" applyNumberFormat="1" applyFont="1" applyFill="1" applyBorder="1" applyAlignment="1"/>
    <xf numFmtId="164" fontId="32" fillId="11" borderId="17" xfId="0" applyNumberFormat="1" applyFont="1" applyFill="1" applyBorder="1" applyAlignment="1"/>
    <xf numFmtId="49" fontId="32" fillId="11" borderId="17" xfId="0" applyNumberFormat="1" applyFont="1" applyFill="1" applyBorder="1" applyAlignment="1">
      <alignment horizontal="center"/>
    </xf>
    <xf numFmtId="164" fontId="32" fillId="2" borderId="71" xfId="0" applyNumberFormat="1" applyFont="1" applyFill="1" applyBorder="1" applyAlignment="1"/>
    <xf numFmtId="164" fontId="38" fillId="2" borderId="74" xfId="0" applyNumberFormat="1" applyFont="1" applyFill="1" applyBorder="1" applyAlignment="1"/>
    <xf numFmtId="164" fontId="37" fillId="11" borderId="175" xfId="0" applyNumberFormat="1" applyFont="1" applyFill="1" applyBorder="1" applyAlignment="1"/>
    <xf numFmtId="164" fontId="37" fillId="11" borderId="199" xfId="0" applyNumberFormat="1" applyFont="1" applyFill="1" applyBorder="1" applyAlignment="1"/>
    <xf numFmtId="49" fontId="36" fillId="11" borderId="8" xfId="0" applyNumberFormat="1" applyFont="1" applyFill="1" applyBorder="1" applyAlignment="1"/>
    <xf numFmtId="164" fontId="46" fillId="2" borderId="219" xfId="0" applyNumberFormat="1" applyFont="1" applyFill="1" applyBorder="1" applyAlignment="1"/>
    <xf numFmtId="49" fontId="47" fillId="6" borderId="221" xfId="0" applyNumberFormat="1" applyFont="1" applyFill="1" applyBorder="1" applyAlignment="1">
      <alignment horizontal="center"/>
    </xf>
    <xf numFmtId="1" fontId="32" fillId="12" borderId="224" xfId="0" applyNumberFormat="1" applyFont="1" applyFill="1" applyBorder="1" applyAlignment="1">
      <alignment horizontal="center"/>
    </xf>
    <xf numFmtId="4" fontId="32" fillId="12" borderId="224" xfId="0" applyNumberFormat="1" applyFont="1" applyFill="1" applyBorder="1" applyAlignment="1">
      <alignment horizontal="center"/>
    </xf>
    <xf numFmtId="0" fontId="0" fillId="0" borderId="0" xfId="0" applyFont="1" applyFill="1" applyAlignment="1"/>
    <xf numFmtId="49" fontId="0" fillId="0" borderId="8" xfId="0" applyNumberFormat="1" applyFont="1" applyBorder="1" applyAlignment="1">
      <alignment horizontal="left"/>
    </xf>
    <xf numFmtId="0" fontId="0" fillId="0" borderId="8" xfId="0" applyFont="1" applyBorder="1" applyAlignment="1">
      <alignment horizontal="center"/>
    </xf>
    <xf numFmtId="49" fontId="0" fillId="0" borderId="8" xfId="0" applyNumberFormat="1" applyFont="1" applyBorder="1" applyAlignment="1"/>
    <xf numFmtId="4" fontId="8" fillId="0" borderId="8" xfId="0" applyNumberFormat="1" applyFont="1" applyBorder="1" applyAlignment="1"/>
    <xf numFmtId="4" fontId="8" fillId="0" borderId="17" xfId="0" applyNumberFormat="1" applyFont="1" applyBorder="1" applyAlignment="1"/>
    <xf numFmtId="4" fontId="3" fillId="0" borderId="17" xfId="0" applyNumberFormat="1" applyFont="1" applyBorder="1" applyAlignment="1">
      <alignment horizontal="center"/>
    </xf>
    <xf numFmtId="0" fontId="0" fillId="0" borderId="17" xfId="0" applyNumberFormat="1" applyFont="1" applyBorder="1" applyAlignment="1"/>
    <xf numFmtId="49" fontId="36" fillId="2" borderId="8" xfId="0" applyNumberFormat="1" applyFont="1" applyFill="1" applyBorder="1" applyAlignment="1"/>
    <xf numFmtId="1" fontId="32" fillId="5" borderId="45" xfId="0" applyNumberFormat="1" applyFont="1" applyFill="1" applyBorder="1" applyAlignment="1">
      <alignment horizontal="center"/>
    </xf>
    <xf numFmtId="0" fontId="32" fillId="0" borderId="8" xfId="0" applyNumberFormat="1" applyFont="1" applyBorder="1" applyAlignment="1">
      <alignment horizontal="center"/>
    </xf>
    <xf numFmtId="164" fontId="46" fillId="2" borderId="234" xfId="0" applyNumberFormat="1" applyFont="1" applyFill="1" applyBorder="1" applyAlignment="1"/>
    <xf numFmtId="164" fontId="46" fillId="2" borderId="235" xfId="0" applyNumberFormat="1" applyFont="1" applyFill="1" applyBorder="1" applyAlignment="1"/>
    <xf numFmtId="164" fontId="46" fillId="2" borderId="236" xfId="0" applyNumberFormat="1" applyFont="1" applyFill="1" applyBorder="1" applyAlignment="1"/>
    <xf numFmtId="49" fontId="46" fillId="11" borderId="213" xfId="0" applyNumberFormat="1" applyFont="1" applyFill="1" applyBorder="1" applyAlignment="1"/>
    <xf numFmtId="0" fontId="46" fillId="11" borderId="118" xfId="0" applyNumberFormat="1" applyFont="1" applyFill="1" applyBorder="1" applyAlignment="1"/>
    <xf numFmtId="0" fontId="46" fillId="11" borderId="239" xfId="0" applyNumberFormat="1" applyFont="1" applyFill="1" applyBorder="1" applyAlignment="1"/>
    <xf numFmtId="164" fontId="46" fillId="2" borderId="96" xfId="0" applyNumberFormat="1" applyFont="1" applyFill="1" applyBorder="1" applyAlignment="1"/>
    <xf numFmtId="49" fontId="32" fillId="12" borderId="240" xfId="0" applyNumberFormat="1" applyFont="1" applyFill="1" applyBorder="1" applyAlignment="1">
      <alignment horizontal="center"/>
    </xf>
    <xf numFmtId="49" fontId="46" fillId="2" borderId="213" xfId="0" applyNumberFormat="1" applyFont="1" applyFill="1" applyBorder="1" applyAlignment="1">
      <alignment horizontal="center"/>
    </xf>
    <xf numFmtId="49" fontId="47" fillId="6" borderId="111" xfId="0" applyNumberFormat="1" applyFont="1" applyFill="1" applyBorder="1" applyAlignment="1">
      <alignment horizontal="center"/>
    </xf>
    <xf numFmtId="164" fontId="31" fillId="2" borderId="172" xfId="0" applyNumberFormat="1" applyFont="1" applyFill="1" applyBorder="1" applyAlignment="1"/>
    <xf numFmtId="164" fontId="46" fillId="11" borderId="17" xfId="0" applyNumberFormat="1" applyFont="1" applyFill="1" applyBorder="1" applyAlignment="1"/>
    <xf numFmtId="164" fontId="46" fillId="2" borderId="30" xfId="0" applyNumberFormat="1" applyFont="1" applyFill="1" applyBorder="1" applyAlignment="1"/>
    <xf numFmtId="164" fontId="46" fillId="2" borderId="33" xfId="0" applyNumberFormat="1" applyFont="1" applyFill="1" applyBorder="1" applyAlignment="1"/>
    <xf numFmtId="164" fontId="46" fillId="2" borderId="106" xfId="0" applyNumberFormat="1" applyFont="1" applyFill="1" applyBorder="1" applyAlignment="1"/>
    <xf numFmtId="164" fontId="46" fillId="2" borderId="80" xfId="0" applyNumberFormat="1" applyFont="1" applyFill="1" applyBorder="1" applyAlignment="1"/>
    <xf numFmtId="164" fontId="46" fillId="11" borderId="8" xfId="0" applyNumberFormat="1" applyFont="1" applyFill="1" applyBorder="1" applyAlignment="1"/>
    <xf numFmtId="164" fontId="46" fillId="2" borderId="188" xfId="0" applyNumberFormat="1" applyFont="1" applyFill="1" applyBorder="1" applyAlignment="1"/>
    <xf numFmtId="164" fontId="46" fillId="2" borderId="190" xfId="0" applyNumberFormat="1" applyFont="1" applyFill="1" applyBorder="1" applyAlignment="1"/>
    <xf numFmtId="164" fontId="46" fillId="2" borderId="198" xfId="0" applyNumberFormat="1" applyFont="1" applyFill="1" applyBorder="1" applyAlignment="1"/>
    <xf numFmtId="164" fontId="46" fillId="2" borderId="207" xfId="0" applyNumberFormat="1" applyFont="1" applyFill="1" applyBorder="1" applyAlignment="1"/>
    <xf numFmtId="164" fontId="46" fillId="2" borderId="208" xfId="0" applyNumberFormat="1" applyFont="1" applyFill="1" applyBorder="1" applyAlignment="1"/>
    <xf numFmtId="164" fontId="46" fillId="2" borderId="209" xfId="0" applyNumberFormat="1" applyFont="1" applyFill="1" applyBorder="1" applyAlignment="1"/>
    <xf numFmtId="4" fontId="49" fillId="2" borderId="17" xfId="0" applyNumberFormat="1" applyFont="1" applyFill="1" applyBorder="1" applyAlignment="1"/>
    <xf numFmtId="164" fontId="50" fillId="2" borderId="29" xfId="0" applyNumberFormat="1" applyFont="1" applyFill="1" applyBorder="1" applyAlignment="1"/>
    <xf numFmtId="4" fontId="50" fillId="2" borderId="41" xfId="0" applyNumberFormat="1" applyFont="1" applyFill="1" applyBorder="1" applyAlignment="1"/>
    <xf numFmtId="49" fontId="46" fillId="2" borderId="83" xfId="0" applyNumberFormat="1" applyFont="1" applyFill="1" applyBorder="1" applyAlignment="1">
      <alignment horizontal="center"/>
    </xf>
    <xf numFmtId="164" fontId="38" fillId="2" borderId="238" xfId="0" applyNumberFormat="1" applyFont="1" applyFill="1" applyBorder="1" applyAlignment="1"/>
    <xf numFmtId="49" fontId="38" fillId="2" borderId="241" xfId="0" applyNumberFormat="1" applyFont="1" applyFill="1" applyBorder="1" applyAlignment="1">
      <alignment horizontal="center"/>
    </xf>
    <xf numFmtId="164" fontId="38" fillId="2" borderId="210" xfId="0" applyNumberFormat="1" applyFont="1" applyFill="1" applyBorder="1" applyAlignment="1"/>
    <xf numFmtId="164" fontId="46" fillId="2" borderId="218" xfId="0" applyNumberFormat="1" applyFont="1" applyFill="1" applyBorder="1" applyAlignment="1"/>
    <xf numFmtId="164" fontId="46" fillId="2" borderId="220" xfId="0" applyNumberFormat="1" applyFont="1" applyFill="1" applyBorder="1" applyAlignment="1"/>
    <xf numFmtId="49" fontId="38" fillId="11" borderId="213" xfId="0" applyNumberFormat="1" applyFont="1" applyFill="1" applyBorder="1" applyAlignment="1"/>
    <xf numFmtId="0" fontId="38" fillId="11" borderId="118" xfId="0" applyNumberFormat="1" applyFont="1" applyFill="1" applyBorder="1" applyAlignment="1"/>
    <xf numFmtId="0" fontId="38" fillId="11" borderId="239" xfId="0" applyNumberFormat="1" applyFont="1" applyFill="1" applyBorder="1" applyAlignment="1"/>
    <xf numFmtId="164" fontId="38" fillId="2" borderId="242" xfId="0" applyNumberFormat="1" applyFont="1" applyFill="1" applyBorder="1" applyAlignment="1"/>
    <xf numFmtId="164" fontId="31" fillId="2" borderId="121" xfId="0" applyNumberFormat="1" applyFont="1" applyFill="1" applyBorder="1" applyAlignment="1"/>
    <xf numFmtId="164" fontId="46" fillId="2" borderId="242" xfId="0" applyNumberFormat="1" applyFont="1" applyFill="1" applyBorder="1" applyAlignment="1"/>
    <xf numFmtId="164" fontId="46" fillId="2" borderId="243" xfId="0" applyNumberFormat="1" applyFont="1" applyFill="1" applyBorder="1" applyAlignment="1"/>
    <xf numFmtId="164" fontId="38" fillId="2" borderId="169" xfId="0" applyNumberFormat="1" applyFont="1" applyFill="1" applyBorder="1" applyAlignment="1"/>
    <xf numFmtId="0" fontId="37" fillId="11" borderId="0" xfId="0" applyNumberFormat="1" applyFont="1" applyFill="1" applyAlignment="1"/>
    <xf numFmtId="0" fontId="37" fillId="11" borderId="205" xfId="0" applyNumberFormat="1" applyFont="1" applyFill="1" applyBorder="1" applyAlignment="1"/>
    <xf numFmtId="0" fontId="37" fillId="11" borderId="199" xfId="0" applyNumberFormat="1" applyFont="1" applyFill="1" applyBorder="1" applyAlignment="1"/>
    <xf numFmtId="0" fontId="37" fillId="11" borderId="244" xfId="0" applyNumberFormat="1" applyFont="1" applyFill="1" applyBorder="1" applyAlignment="1"/>
    <xf numFmtId="43" fontId="37" fillId="11" borderId="244" xfId="0" applyNumberFormat="1" applyFont="1" applyFill="1" applyBorder="1" applyAlignment="1"/>
    <xf numFmtId="0" fontId="37" fillId="11" borderId="245" xfId="0" applyNumberFormat="1" applyFont="1" applyFill="1" applyBorder="1" applyAlignment="1"/>
    <xf numFmtId="0" fontId="37" fillId="11" borderId="246" xfId="0" applyNumberFormat="1" applyFont="1" applyFill="1" applyBorder="1" applyAlignment="1"/>
    <xf numFmtId="0" fontId="0" fillId="0" borderId="41" xfId="0" applyNumberFormat="1" applyFont="1" applyBorder="1" applyAlignment="1"/>
    <xf numFmtId="49" fontId="32" fillId="11" borderId="8" xfId="0" applyNumberFormat="1" applyFont="1" applyFill="1" applyBorder="1" applyAlignment="1">
      <alignment horizontal="left"/>
    </xf>
    <xf numFmtId="0" fontId="32" fillId="11" borderId="8" xfId="0" applyNumberFormat="1" applyFont="1" applyFill="1" applyBorder="1" applyAlignment="1"/>
    <xf numFmtId="1" fontId="32" fillId="11" borderId="8" xfId="0" applyNumberFormat="1" applyFont="1" applyFill="1" applyBorder="1" applyAlignment="1">
      <alignment horizontal="center"/>
    </xf>
    <xf numFmtId="49" fontId="38" fillId="2" borderId="59" xfId="0" applyNumberFormat="1" applyFont="1" applyFill="1" applyBorder="1" applyAlignment="1">
      <alignment horizontal="center"/>
    </xf>
    <xf numFmtId="164" fontId="32" fillId="2" borderId="73" xfId="0" applyNumberFormat="1" applyFont="1" applyFill="1" applyBorder="1" applyAlignment="1"/>
    <xf numFmtId="164" fontId="38" fillId="2" borderId="173" xfId="0" applyNumberFormat="1" applyFont="1" applyFill="1" applyBorder="1" applyAlignment="1"/>
    <xf numFmtId="164" fontId="31" fillId="2" borderId="78" xfId="0" applyNumberFormat="1" applyFont="1" applyFill="1" applyBorder="1" applyAlignment="1"/>
    <xf numFmtId="164" fontId="32" fillId="2" borderId="172" xfId="0" applyNumberFormat="1" applyFont="1" applyFill="1" applyBorder="1" applyAlignment="1"/>
    <xf numFmtId="164" fontId="32" fillId="2" borderId="139" xfId="0" applyNumberFormat="1" applyFont="1" applyFill="1" applyBorder="1" applyAlignment="1"/>
    <xf numFmtId="164" fontId="38" fillId="2" borderId="247" xfId="0" applyNumberFormat="1" applyFont="1" applyFill="1" applyBorder="1" applyAlignment="1"/>
    <xf numFmtId="164" fontId="38" fillId="2" borderId="6" xfId="0" applyNumberFormat="1" applyFont="1" applyFill="1" applyBorder="1" applyAlignment="1">
      <alignment horizontal="right"/>
    </xf>
    <xf numFmtId="164" fontId="32" fillId="2" borderId="102" xfId="0" applyNumberFormat="1" applyFont="1" applyFill="1" applyBorder="1" applyAlignment="1"/>
    <xf numFmtId="164" fontId="38" fillId="2" borderId="249" xfId="0" applyNumberFormat="1" applyFont="1" applyFill="1" applyBorder="1" applyAlignment="1">
      <alignment horizontal="right"/>
    </xf>
    <xf numFmtId="164" fontId="7" fillId="2" borderId="117" xfId="0" applyNumberFormat="1" applyFont="1" applyFill="1" applyBorder="1" applyAlignment="1"/>
    <xf numFmtId="164" fontId="0" fillId="2" borderId="96" xfId="0" applyNumberFormat="1" applyFont="1" applyFill="1" applyBorder="1" applyAlignment="1"/>
    <xf numFmtId="49" fontId="6" fillId="2" borderId="1" xfId="0" applyNumberFormat="1" applyFont="1" applyFill="1" applyBorder="1" applyAlignment="1">
      <alignment horizontal="right"/>
    </xf>
    <xf numFmtId="49" fontId="6" fillId="2" borderId="3" xfId="0" applyNumberFormat="1" applyFont="1" applyFill="1" applyBorder="1" applyAlignment="1">
      <alignment horizontal="center"/>
    </xf>
    <xf numFmtId="0" fontId="6" fillId="0" borderId="95" xfId="0" applyFont="1" applyBorder="1" applyAlignment="1"/>
    <xf numFmtId="0" fontId="6" fillId="2" borderId="56" xfId="0" applyNumberFormat="1" applyFont="1" applyFill="1" applyBorder="1" applyAlignment="1"/>
    <xf numFmtId="164" fontId="6" fillId="2" borderId="49" xfId="0" applyNumberFormat="1" applyFont="1" applyFill="1" applyBorder="1" applyAlignment="1"/>
    <xf numFmtId="49" fontId="6" fillId="2" borderId="52" xfId="0" applyNumberFormat="1" applyFont="1" applyFill="1" applyBorder="1" applyAlignment="1">
      <alignment horizontal="center"/>
    </xf>
    <xf numFmtId="0" fontId="6" fillId="2" borderId="96" xfId="0" applyNumberFormat="1" applyFont="1" applyFill="1" applyBorder="1" applyAlignment="1"/>
    <xf numFmtId="49" fontId="5" fillId="2" borderId="52" xfId="0" applyNumberFormat="1" applyFont="1" applyFill="1" applyBorder="1" applyAlignment="1">
      <alignment horizontal="right"/>
    </xf>
    <xf numFmtId="169" fontId="6" fillId="2" borderId="102" xfId="0" applyNumberFormat="1" applyFont="1" applyFill="1" applyBorder="1" applyAlignment="1"/>
    <xf numFmtId="49" fontId="6" fillId="2" borderId="102" xfId="0" applyNumberFormat="1" applyFont="1" applyFill="1" applyBorder="1" applyAlignment="1"/>
    <xf numFmtId="0" fontId="4" fillId="2" borderId="59" xfId="0" applyNumberFormat="1" applyFont="1" applyFill="1" applyBorder="1" applyAlignment="1">
      <alignment horizontal="center"/>
    </xf>
    <xf numFmtId="37" fontId="51" fillId="0" borderId="212" xfId="1" applyNumberFormat="1" applyFont="1" applyBorder="1" applyProtection="1"/>
    <xf numFmtId="164" fontId="6" fillId="2" borderId="212" xfId="0" applyNumberFormat="1" applyFont="1" applyFill="1" applyBorder="1" applyAlignment="1"/>
    <xf numFmtId="37" fontId="51" fillId="0" borderId="212" xfId="2" applyNumberFormat="1" applyFont="1" applyBorder="1" applyProtection="1"/>
    <xf numFmtId="49" fontId="32" fillId="2" borderId="164" xfId="0" applyNumberFormat="1" applyFont="1" applyFill="1" applyBorder="1" applyAlignment="1">
      <alignment horizontal="left"/>
    </xf>
    <xf numFmtId="0" fontId="32" fillId="0" borderId="165" xfId="0" applyNumberFormat="1" applyFont="1" applyBorder="1" applyAlignment="1"/>
    <xf numFmtId="165" fontId="33" fillId="5" borderId="130" xfId="0" applyNumberFormat="1" applyFont="1" applyFill="1" applyBorder="1" applyAlignment="1">
      <alignment horizontal="center"/>
    </xf>
    <xf numFmtId="0" fontId="32" fillId="0" borderId="131" xfId="0" applyNumberFormat="1" applyFont="1" applyBorder="1" applyAlignment="1"/>
    <xf numFmtId="49" fontId="32" fillId="2" borderId="8" xfId="0" applyNumberFormat="1" applyFont="1" applyFill="1" applyBorder="1" applyAlignment="1">
      <alignment horizontal="left"/>
    </xf>
    <xf numFmtId="0" fontId="32" fillId="0" borderId="8" xfId="0" applyNumberFormat="1" applyFont="1" applyBorder="1" applyAlignment="1"/>
    <xf numFmtId="49" fontId="31" fillId="5" borderId="29" xfId="0" applyNumberFormat="1" applyFont="1" applyFill="1" applyBorder="1" applyAlignment="1">
      <alignment horizontal="center"/>
    </xf>
    <xf numFmtId="0" fontId="32" fillId="0" borderId="1" xfId="0" applyNumberFormat="1" applyFont="1" applyBorder="1" applyAlignment="1"/>
    <xf numFmtId="0" fontId="32" fillId="0" borderId="40" xfId="0" applyNumberFormat="1" applyFont="1" applyBorder="1" applyAlignment="1"/>
    <xf numFmtId="0" fontId="32" fillId="0" borderId="37" xfId="0" applyNumberFormat="1" applyFont="1" applyBorder="1" applyAlignment="1"/>
    <xf numFmtId="49" fontId="32" fillId="2" borderId="160" xfId="0" applyNumberFormat="1" applyFont="1" applyFill="1" applyBorder="1" applyAlignment="1">
      <alignment horizontal="left"/>
    </xf>
    <xf numFmtId="0" fontId="32" fillId="0" borderId="123" xfId="0" applyNumberFormat="1" applyFont="1" applyBorder="1" applyAlignment="1"/>
    <xf numFmtId="49" fontId="33" fillId="5" borderId="161" xfId="0" applyNumberFormat="1" applyFont="1" applyFill="1" applyBorder="1" applyAlignment="1">
      <alignment horizontal="center"/>
    </xf>
    <xf numFmtId="0" fontId="32" fillId="0" borderId="140" xfId="0" applyNumberFormat="1" applyFont="1" applyBorder="1" applyAlignment="1"/>
    <xf numFmtId="49" fontId="32" fillId="2" borderId="162" xfId="0" applyNumberFormat="1" applyFont="1" applyFill="1" applyBorder="1" applyAlignment="1">
      <alignment horizontal="left"/>
    </xf>
    <xf numFmtId="0" fontId="32" fillId="0" borderId="45" xfId="0" applyNumberFormat="1" applyFont="1" applyBorder="1" applyAlignment="1"/>
    <xf numFmtId="3" fontId="33" fillId="5" borderId="44" xfId="0" applyNumberFormat="1" applyFont="1" applyFill="1" applyBorder="1" applyAlignment="1">
      <alignment horizontal="center"/>
    </xf>
    <xf numFmtId="0" fontId="32" fillId="0" borderId="163" xfId="0" applyNumberFormat="1" applyFont="1" applyBorder="1" applyAlignment="1"/>
    <xf numFmtId="49" fontId="31" fillId="4" borderId="29" xfId="0" applyNumberFormat="1" applyFont="1" applyFill="1" applyBorder="1" applyAlignment="1">
      <alignment horizontal="center"/>
    </xf>
    <xf numFmtId="0" fontId="32" fillId="0" borderId="2" xfId="0" applyNumberFormat="1" applyFont="1" applyBorder="1" applyAlignment="1"/>
    <xf numFmtId="0" fontId="32" fillId="0" borderId="3" xfId="0" applyNumberFormat="1" applyFont="1" applyBorder="1" applyAlignment="1"/>
    <xf numFmtId="0" fontId="31" fillId="11" borderId="17" xfId="0" applyFont="1" applyFill="1" applyBorder="1" applyAlignment="1">
      <alignment horizontal="center"/>
    </xf>
    <xf numFmtId="1" fontId="32" fillId="11" borderId="17" xfId="0" applyNumberFormat="1" applyFont="1" applyFill="1" applyBorder="1" applyAlignment="1">
      <alignment horizontal="center"/>
    </xf>
    <xf numFmtId="49" fontId="32" fillId="4" borderId="142" xfId="0" applyNumberFormat="1" applyFont="1" applyFill="1" applyBorder="1" applyAlignment="1"/>
    <xf numFmtId="0" fontId="32" fillId="0" borderId="143" xfId="0" applyNumberFormat="1" applyFont="1" applyBorder="1" applyAlignment="1"/>
    <xf numFmtId="49" fontId="32" fillId="2" borderId="103" xfId="0" applyNumberFormat="1" applyFont="1" applyFill="1" applyBorder="1" applyAlignment="1"/>
    <xf numFmtId="0" fontId="32" fillId="0" borderId="103" xfId="0" applyNumberFormat="1" applyFont="1" applyBorder="1" applyAlignment="1"/>
    <xf numFmtId="49" fontId="38" fillId="2" borderId="248" xfId="0" applyNumberFormat="1" applyFont="1" applyFill="1" applyBorder="1" applyAlignment="1"/>
    <xf numFmtId="0" fontId="38" fillId="0" borderId="102" xfId="0" applyNumberFormat="1" applyFont="1" applyBorder="1" applyAlignment="1"/>
    <xf numFmtId="49" fontId="32" fillId="4" borderId="29" xfId="0" applyNumberFormat="1" applyFont="1" applyFill="1" applyBorder="1" applyAlignment="1"/>
    <xf numFmtId="0" fontId="32" fillId="0" borderId="29" xfId="0" applyNumberFormat="1" applyFont="1" applyBorder="1" applyAlignment="1"/>
    <xf numFmtId="49" fontId="32" fillId="2" borderId="48" xfId="0" applyNumberFormat="1" applyFont="1" applyFill="1" applyBorder="1" applyAlignment="1"/>
    <xf numFmtId="0" fontId="32" fillId="0" borderId="50" xfId="0" applyNumberFormat="1" applyFont="1" applyBorder="1" applyAlignment="1"/>
    <xf numFmtId="49" fontId="32" fillId="2" borderId="250" xfId="0" applyNumberFormat="1" applyFont="1" applyFill="1" applyBorder="1" applyAlignment="1"/>
    <xf numFmtId="0" fontId="32" fillId="0" borderId="251" xfId="0" applyNumberFormat="1" applyFont="1" applyBorder="1" applyAlignment="1"/>
    <xf numFmtId="0" fontId="32" fillId="0" borderId="252" xfId="0" applyNumberFormat="1" applyFont="1" applyBorder="1" applyAlignment="1"/>
    <xf numFmtId="49" fontId="38" fillId="2" borderId="106" xfId="0" applyNumberFormat="1" applyFont="1" applyFill="1" applyBorder="1" applyAlignment="1"/>
    <xf numFmtId="0" fontId="38" fillId="0" borderId="113" xfId="0" applyNumberFormat="1" applyFont="1" applyBorder="1" applyAlignment="1"/>
    <xf numFmtId="49" fontId="32" fillId="2" borderId="104" xfId="0" applyNumberFormat="1" applyFont="1" applyFill="1" applyBorder="1" applyAlignment="1"/>
    <xf numFmtId="0" fontId="32" fillId="0" borderId="117" xfId="0" applyNumberFormat="1" applyFont="1" applyBorder="1" applyAlignment="1"/>
    <xf numFmtId="0" fontId="32" fillId="0" borderId="49" xfId="0" applyNumberFormat="1" applyFont="1" applyBorder="1" applyAlignment="1"/>
    <xf numFmtId="49" fontId="38" fillId="2" borderId="104" xfId="0" applyNumberFormat="1" applyFont="1" applyFill="1" applyBorder="1" applyAlignment="1"/>
    <xf numFmtId="0" fontId="38" fillId="0" borderId="117" xfId="0" applyNumberFormat="1" applyFont="1" applyBorder="1" applyAlignment="1"/>
    <xf numFmtId="49" fontId="32" fillId="2" borderId="51" xfId="0" applyNumberFormat="1" applyFont="1" applyFill="1" applyBorder="1" applyAlignment="1"/>
    <xf numFmtId="0" fontId="32" fillId="0" borderId="21" xfId="0" applyNumberFormat="1" applyFont="1" applyBorder="1" applyAlignment="1"/>
    <xf numFmtId="49" fontId="32" fillId="2" borderId="55" xfId="0" applyNumberFormat="1" applyFont="1" applyFill="1" applyBorder="1" applyAlignment="1"/>
    <xf numFmtId="0" fontId="32" fillId="0" borderId="39" xfId="0" applyNumberFormat="1" applyFont="1" applyBorder="1" applyAlignment="1"/>
    <xf numFmtId="0" fontId="32" fillId="0" borderId="56" xfId="0" applyNumberFormat="1" applyFont="1" applyBorder="1" applyAlignment="1"/>
    <xf numFmtId="49" fontId="38" fillId="0" borderId="30" xfId="0" applyNumberFormat="1" applyFont="1" applyBorder="1" applyAlignment="1"/>
    <xf numFmtId="0" fontId="38" fillId="0" borderId="30" xfId="0" applyNumberFormat="1" applyFont="1" applyBorder="1" applyAlignment="1"/>
    <xf numFmtId="49" fontId="38" fillId="2" borderId="33" xfId="0" applyNumberFormat="1" applyFont="1" applyFill="1" applyBorder="1" applyAlignment="1"/>
    <xf numFmtId="0" fontId="38" fillId="0" borderId="33" xfId="0" applyNumberFormat="1" applyFont="1" applyBorder="1" applyAlignment="1"/>
    <xf numFmtId="49" fontId="32" fillId="0" borderId="41" xfId="0" applyNumberFormat="1" applyFont="1" applyBorder="1" applyAlignment="1"/>
    <xf numFmtId="0" fontId="32" fillId="0" borderId="41" xfId="0" applyNumberFormat="1" applyFont="1" applyBorder="1" applyAlignment="1"/>
    <xf numFmtId="49" fontId="32" fillId="0" borderId="48" xfId="0" applyNumberFormat="1" applyFont="1" applyBorder="1" applyAlignment="1"/>
    <xf numFmtId="49" fontId="38" fillId="2" borderId="51" xfId="0" applyNumberFormat="1" applyFont="1" applyFill="1" applyBorder="1" applyAlignment="1"/>
    <xf numFmtId="0" fontId="38" fillId="0" borderId="52" xfId="0" applyNumberFormat="1" applyFont="1" applyBorder="1" applyAlignment="1"/>
    <xf numFmtId="49" fontId="32" fillId="2" borderId="53" xfId="0" applyNumberFormat="1" applyFont="1" applyFill="1" applyBorder="1" applyAlignment="1"/>
    <xf numFmtId="0" fontId="32" fillId="0" borderId="38" xfId="0" applyNumberFormat="1" applyFont="1" applyBorder="1" applyAlignment="1"/>
    <xf numFmtId="49" fontId="31" fillId="6" borderId="36" xfId="0" applyNumberFormat="1" applyFont="1" applyFill="1" applyBorder="1" applyAlignment="1"/>
    <xf numFmtId="0" fontId="32" fillId="0" borderId="25" xfId="0" applyNumberFormat="1" applyFont="1" applyBorder="1" applyAlignment="1"/>
    <xf numFmtId="0" fontId="32" fillId="2" borderId="36" xfId="0" applyFont="1" applyFill="1" applyBorder="1" applyAlignment="1"/>
    <xf numFmtId="2" fontId="34" fillId="2" borderId="32" xfId="0" applyNumberFormat="1" applyFont="1" applyFill="1" applyBorder="1" applyAlignment="1">
      <alignment horizontal="left" vertical="top" wrapText="1"/>
    </xf>
    <xf numFmtId="2" fontId="34" fillId="2" borderId="26" xfId="0" applyNumberFormat="1" applyFont="1" applyFill="1" applyBorder="1" applyAlignment="1">
      <alignment horizontal="left" vertical="top" wrapText="1"/>
    </xf>
    <xf numFmtId="2" fontId="34" fillId="2" borderId="31" xfId="0" applyNumberFormat="1" applyFont="1" applyFill="1" applyBorder="1" applyAlignment="1">
      <alignment horizontal="left" vertical="top" wrapText="1"/>
    </xf>
    <xf numFmtId="2" fontId="34" fillId="2" borderId="22" xfId="0" applyNumberFormat="1" applyFont="1" applyFill="1" applyBorder="1" applyAlignment="1">
      <alignment horizontal="left" vertical="top" wrapText="1"/>
    </xf>
    <xf numFmtId="2" fontId="34" fillId="2" borderId="23" xfId="0" applyNumberFormat="1" applyFont="1" applyFill="1" applyBorder="1" applyAlignment="1">
      <alignment horizontal="left" vertical="top" wrapText="1"/>
    </xf>
    <xf numFmtId="2" fontId="34" fillId="2" borderId="28" xfId="0" applyNumberFormat="1" applyFont="1" applyFill="1" applyBorder="1" applyAlignment="1">
      <alignment horizontal="left" vertical="top" wrapText="1"/>
    </xf>
    <xf numFmtId="2" fontId="34" fillId="2" borderId="34" xfId="0" applyNumberFormat="1" applyFont="1" applyFill="1" applyBorder="1" applyAlignment="1">
      <alignment horizontal="left" vertical="top" wrapText="1"/>
    </xf>
    <xf numFmtId="2" fontId="34" fillId="2" borderId="24" xfId="0" applyNumberFormat="1" applyFont="1" applyFill="1" applyBorder="1" applyAlignment="1">
      <alignment horizontal="left" vertical="top" wrapText="1"/>
    </xf>
    <xf numFmtId="2" fontId="34" fillId="2" borderId="27" xfId="0" applyNumberFormat="1" applyFont="1" applyFill="1" applyBorder="1" applyAlignment="1">
      <alignment horizontal="left" vertical="top" wrapText="1"/>
    </xf>
    <xf numFmtId="49" fontId="31" fillId="7" borderId="36" xfId="0" applyNumberFormat="1" applyFont="1" applyFill="1" applyBorder="1" applyAlignment="1"/>
    <xf numFmtId="49" fontId="31" fillId="4" borderId="36" xfId="0" applyNumberFormat="1" applyFont="1" applyFill="1" applyBorder="1" applyAlignment="1"/>
    <xf numFmtId="164" fontId="31" fillId="0" borderId="36" xfId="0" applyNumberFormat="1" applyFont="1" applyBorder="1" applyAlignment="1">
      <alignment horizontal="center"/>
    </xf>
    <xf numFmtId="49" fontId="46" fillId="2" borderId="232" xfId="0" applyNumberFormat="1" applyFont="1" applyFill="1" applyBorder="1" applyAlignment="1"/>
    <xf numFmtId="0" fontId="46" fillId="0" borderId="233" xfId="0" applyNumberFormat="1" applyFont="1" applyBorder="1" applyAlignment="1"/>
    <xf numFmtId="49" fontId="32" fillId="11" borderId="8" xfId="0" applyNumberFormat="1" applyFont="1" applyFill="1" applyBorder="1" applyAlignment="1">
      <alignment horizontal="left"/>
    </xf>
    <xf numFmtId="0" fontId="32" fillId="11" borderId="8" xfId="0" applyNumberFormat="1" applyFont="1" applyFill="1" applyBorder="1" applyAlignment="1"/>
    <xf numFmtId="0" fontId="31" fillId="11" borderId="8" xfId="0" applyFont="1" applyFill="1" applyBorder="1" applyAlignment="1">
      <alignment horizontal="center"/>
    </xf>
    <xf numFmtId="1" fontId="32" fillId="11" borderId="8" xfId="0" applyNumberFormat="1" applyFont="1" applyFill="1" applyBorder="1" applyAlignment="1">
      <alignment horizontal="center"/>
    </xf>
    <xf numFmtId="49" fontId="32" fillId="12" borderId="222" xfId="0" applyNumberFormat="1" applyFont="1" applyFill="1" applyBorder="1" applyAlignment="1"/>
    <xf numFmtId="0" fontId="32" fillId="12" borderId="223" xfId="0" applyNumberFormat="1" applyFont="1" applyFill="1" applyBorder="1" applyAlignment="1"/>
    <xf numFmtId="49" fontId="32" fillId="11" borderId="17" xfId="0" applyNumberFormat="1" applyFont="1" applyFill="1" applyBorder="1" applyAlignment="1"/>
    <xf numFmtId="0" fontId="32" fillId="11" borderId="17" xfId="0" applyNumberFormat="1" applyFont="1" applyFill="1" applyBorder="1" applyAlignment="1"/>
    <xf numFmtId="49" fontId="38" fillId="2" borderId="237" xfId="0" applyNumberFormat="1" applyFont="1" applyFill="1" applyBorder="1" applyAlignment="1"/>
    <xf numFmtId="0" fontId="38" fillId="0" borderId="238" xfId="0" applyNumberFormat="1" applyFont="1" applyBorder="1" applyAlignment="1"/>
    <xf numFmtId="49" fontId="38" fillId="2" borderId="74" xfId="0" applyNumberFormat="1" applyFont="1" applyFill="1" applyBorder="1" applyAlignment="1"/>
    <xf numFmtId="49" fontId="38" fillId="2" borderId="173" xfId="0" applyNumberFormat="1" applyFont="1" applyFill="1" applyBorder="1" applyAlignment="1"/>
    <xf numFmtId="0" fontId="38" fillId="0" borderId="106" xfId="0" applyNumberFormat="1" applyFont="1" applyBorder="1" applyAlignment="1"/>
    <xf numFmtId="49" fontId="32" fillId="2" borderId="80" xfId="0" applyNumberFormat="1" applyFont="1" applyFill="1" applyBorder="1" applyAlignment="1"/>
    <xf numFmtId="0" fontId="32" fillId="0" borderId="16" xfId="0" applyNumberFormat="1" applyFont="1" applyBorder="1" applyAlignment="1"/>
    <xf numFmtId="49" fontId="32" fillId="2" borderId="181" xfId="0" applyNumberFormat="1" applyFont="1" applyFill="1" applyBorder="1" applyAlignment="1"/>
    <xf numFmtId="0" fontId="32" fillId="0" borderId="182" xfId="0" applyNumberFormat="1" applyFont="1" applyBorder="1" applyAlignment="1"/>
    <xf numFmtId="49" fontId="32" fillId="2" borderId="189" xfId="0" applyNumberFormat="1" applyFont="1" applyFill="1" applyBorder="1" applyAlignment="1"/>
    <xf numFmtId="49" fontId="32" fillId="2" borderId="191" xfId="0" applyNumberFormat="1" applyFont="1" applyFill="1" applyBorder="1" applyAlignment="1"/>
    <xf numFmtId="0" fontId="32" fillId="0" borderId="192" xfId="0" applyNumberFormat="1" applyFont="1" applyBorder="1" applyAlignment="1"/>
    <xf numFmtId="49" fontId="28" fillId="2" borderId="153" xfId="0" applyNumberFormat="1" applyFont="1" applyFill="1" applyBorder="1" applyAlignment="1"/>
    <xf numFmtId="0" fontId="28" fillId="0" borderId="57" xfId="0" applyNumberFormat="1" applyFont="1" applyBorder="1" applyAlignment="1"/>
    <xf numFmtId="0" fontId="28" fillId="0" borderId="154" xfId="0" applyNumberFormat="1" applyFont="1" applyBorder="1" applyAlignment="1"/>
    <xf numFmtId="49" fontId="17" fillId="5" borderId="229" xfId="0" applyNumberFormat="1" applyFont="1" applyFill="1" applyBorder="1" applyAlignment="1">
      <alignment horizontal="center"/>
    </xf>
    <xf numFmtId="0" fontId="0" fillId="0" borderId="226" xfId="0" applyNumberFormat="1" applyFont="1" applyBorder="1" applyAlignment="1"/>
    <xf numFmtId="0" fontId="0" fillId="0" borderId="230" xfId="0" applyNumberFormat="1" applyFont="1" applyBorder="1" applyAlignment="1"/>
    <xf numFmtId="0" fontId="0" fillId="0" borderId="231" xfId="0" applyNumberFormat="1" applyFont="1" applyBorder="1" applyAlignment="1"/>
    <xf numFmtId="49" fontId="17" fillId="4" borderId="225" xfId="0" applyNumberFormat="1" applyFont="1" applyFill="1" applyBorder="1" applyAlignment="1">
      <alignment horizontal="center"/>
    </xf>
    <xf numFmtId="0" fontId="0" fillId="0" borderId="227" xfId="0" applyNumberFormat="1" applyFont="1" applyBorder="1" applyAlignment="1"/>
    <xf numFmtId="0" fontId="0" fillId="0" borderId="228" xfId="0" applyNumberFormat="1" applyFont="1" applyBorder="1" applyAlignment="1"/>
    <xf numFmtId="49" fontId="28" fillId="2" borderId="147" xfId="0" applyNumberFormat="1" applyFont="1" applyFill="1" applyBorder="1" applyAlignment="1"/>
    <xf numFmtId="0" fontId="28" fillId="0" borderId="52" xfId="0" applyNumberFormat="1" applyFont="1" applyBorder="1" applyAlignment="1"/>
    <xf numFmtId="0" fontId="28" fillId="0" borderId="148" xfId="0" applyNumberFormat="1" applyFont="1" applyBorder="1" applyAlignment="1"/>
    <xf numFmtId="49" fontId="0" fillId="2" borderId="44" xfId="0" applyNumberFormat="1" applyFont="1" applyFill="1" applyBorder="1" applyAlignment="1">
      <alignment horizontal="left"/>
    </xf>
    <xf numFmtId="0" fontId="0" fillId="0" borderId="45" xfId="0" applyNumberFormat="1" applyFont="1" applyBorder="1" applyAlignment="1"/>
    <xf numFmtId="49" fontId="0" fillId="2" borderId="144" xfId="0" applyNumberFormat="1" applyFont="1" applyFill="1" applyBorder="1" applyAlignment="1">
      <alignment horizontal="left"/>
    </xf>
    <xf numFmtId="0" fontId="0" fillId="0" borderId="124" xfId="0" applyNumberFormat="1" applyFont="1" applyBorder="1" applyAlignment="1"/>
    <xf numFmtId="49" fontId="0" fillId="2" borderId="128" xfId="0" applyNumberFormat="1" applyFont="1" applyFill="1" applyBorder="1" applyAlignment="1">
      <alignment horizontal="left"/>
    </xf>
    <xf numFmtId="0" fontId="0" fillId="0" borderId="29" xfId="0" applyNumberFormat="1" applyFont="1" applyBorder="1" applyAlignment="1"/>
    <xf numFmtId="0" fontId="17" fillId="0" borderId="41" xfId="0" applyFont="1" applyBorder="1" applyAlignment="1">
      <alignment horizontal="center"/>
    </xf>
    <xf numFmtId="1" fontId="6" fillId="2" borderId="41" xfId="0" applyNumberFormat="1" applyFont="1" applyFill="1" applyBorder="1" applyAlignment="1">
      <alignment horizontal="center"/>
    </xf>
    <xf numFmtId="49" fontId="3" fillId="5" borderId="44" xfId="0" applyNumberFormat="1" applyFont="1" applyFill="1" applyBorder="1" applyAlignment="1">
      <alignment horizontal="center"/>
    </xf>
    <xf numFmtId="49" fontId="0" fillId="2" borderId="129" xfId="0" applyNumberFormat="1" applyFont="1" applyFill="1" applyBorder="1" applyAlignment="1">
      <alignment horizontal="left"/>
    </xf>
    <xf numFmtId="0" fontId="0" fillId="0" borderId="130" xfId="0" applyNumberFormat="1" applyFont="1" applyBorder="1" applyAlignment="1"/>
    <xf numFmtId="3" fontId="3" fillId="5" borderId="44" xfId="0" applyNumberFormat="1" applyFont="1" applyFill="1" applyBorder="1" applyAlignment="1">
      <alignment horizontal="center"/>
    </xf>
    <xf numFmtId="165" fontId="3" fillId="5" borderId="29" xfId="0" applyNumberFormat="1" applyFont="1" applyFill="1" applyBorder="1" applyAlignment="1">
      <alignment horizontal="center"/>
    </xf>
    <xf numFmtId="49" fontId="0" fillId="4" borderId="142" xfId="0" applyNumberFormat="1" applyFont="1" applyFill="1" applyBorder="1" applyAlignment="1"/>
    <xf numFmtId="0" fontId="0" fillId="0" borderId="143" xfId="0" applyNumberFormat="1" applyFont="1" applyBorder="1" applyAlignment="1"/>
    <xf numFmtId="49" fontId="0" fillId="4" borderId="128" xfId="0" applyNumberFormat="1" applyFont="1" applyFill="1" applyBorder="1" applyAlignment="1"/>
    <xf numFmtId="2" fontId="16" fillId="2" borderId="32" xfId="0" applyNumberFormat="1" applyFont="1" applyFill="1" applyBorder="1" applyAlignment="1">
      <alignment horizontal="left" vertical="top" wrapText="1"/>
    </xf>
    <xf numFmtId="2" fontId="16" fillId="2" borderId="26"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6" fillId="2" borderId="22"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28"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24" xfId="0" applyNumberFormat="1" applyFont="1" applyFill="1" applyBorder="1" applyAlignment="1">
      <alignment horizontal="left" vertical="top" wrapText="1"/>
    </xf>
    <xf numFmtId="2" fontId="16" fillId="2" borderId="27" xfId="0" applyNumberFormat="1" applyFont="1" applyFill="1" applyBorder="1" applyAlignment="1">
      <alignment horizontal="left" vertical="top" wrapText="1"/>
    </xf>
    <xf numFmtId="49" fontId="0" fillId="2" borderId="126" xfId="0" applyNumberFormat="1" applyFont="1" applyFill="1" applyBorder="1" applyAlignment="1"/>
    <xf numFmtId="0" fontId="0" fillId="0" borderId="117" xfId="0" applyNumberFormat="1" applyFont="1" applyBorder="1" applyAlignment="1"/>
    <xf numFmtId="0" fontId="0" fillId="0" borderId="146" xfId="0" applyNumberFormat="1" applyFont="1" applyBorder="1" applyAlignment="1"/>
    <xf numFmtId="49" fontId="28" fillId="0" borderId="30" xfId="0" applyNumberFormat="1" applyFont="1" applyBorder="1" applyAlignment="1"/>
    <xf numFmtId="0" fontId="28" fillId="0" borderId="30" xfId="0" applyNumberFormat="1" applyFont="1" applyBorder="1" applyAlignment="1"/>
    <xf numFmtId="49" fontId="0" fillId="2" borderId="51" xfId="0" applyNumberFormat="1" applyFont="1" applyFill="1" applyBorder="1" applyAlignment="1"/>
    <xf numFmtId="0" fontId="0"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0" fontId="0" fillId="0" borderId="21"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0" borderId="48" xfId="0" applyNumberFormat="1" applyFont="1" applyBorder="1" applyAlignment="1"/>
    <xf numFmtId="0" fontId="0" fillId="0" borderId="49" xfId="0" applyNumberFormat="1" applyFont="1" applyBorder="1" applyAlignment="1"/>
    <xf numFmtId="49" fontId="0" fillId="0" borderId="74" xfId="0" applyNumberFormat="1" applyFont="1" applyBorder="1" applyAlignment="1">
      <alignment horizontal="left"/>
    </xf>
    <xf numFmtId="49" fontId="0" fillId="0" borderId="60" xfId="0" applyNumberFormat="1" applyFont="1" applyBorder="1" applyAlignment="1">
      <alignment horizontal="left"/>
    </xf>
    <xf numFmtId="49" fontId="0" fillId="0" borderId="61" xfId="0" applyNumberFormat="1" applyFont="1" applyBorder="1" applyAlignment="1">
      <alignment horizontal="left"/>
    </xf>
    <xf numFmtId="49" fontId="26" fillId="2" borderId="53" xfId="0" applyNumberFormat="1" applyFont="1" applyFill="1" applyBorder="1" applyAlignment="1"/>
    <xf numFmtId="0" fontId="0" fillId="0" borderId="53" xfId="0" applyNumberFormat="1" applyFont="1" applyBorder="1" applyAlignment="1"/>
    <xf numFmtId="0" fontId="0" fillId="2" borderId="36" xfId="0" applyFont="1" applyFill="1" applyBorder="1" applyAlignment="1"/>
    <xf numFmtId="0" fontId="0" fillId="0" borderId="25" xfId="0" applyNumberFormat="1" applyFont="1" applyBorder="1" applyAlignment="1"/>
    <xf numFmtId="0" fontId="0" fillId="0" borderId="37" xfId="0" applyNumberFormat="1" applyFont="1" applyBorder="1" applyAlignment="1"/>
    <xf numFmtId="49" fontId="28" fillId="2" borderId="157" xfId="0" applyNumberFormat="1" applyFont="1" applyFill="1" applyBorder="1" applyAlignment="1"/>
    <xf numFmtId="0" fontId="28" fillId="0" borderId="158" xfId="0" applyNumberFormat="1" applyFont="1" applyBorder="1" applyAlignment="1"/>
    <xf numFmtId="0" fontId="28" fillId="0" borderId="159" xfId="0" applyNumberFormat="1" applyFont="1" applyBorder="1" applyAlignment="1"/>
    <xf numFmtId="49" fontId="28" fillId="2" borderId="51" xfId="0" applyNumberFormat="1" applyFont="1" applyFill="1" applyBorder="1" applyAlignment="1"/>
    <xf numFmtId="49" fontId="0" fillId="2" borderId="151" xfId="0" applyNumberFormat="1" applyFont="1" applyFill="1" applyBorder="1" applyAlignment="1"/>
    <xf numFmtId="0" fontId="0" fillId="0" borderId="39" xfId="0" applyNumberFormat="1" applyFont="1" applyBorder="1" applyAlignment="1"/>
    <xf numFmtId="0" fontId="0" fillId="0" borderId="152"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8" fillId="2" borderId="33" xfId="0" applyNumberFormat="1" applyFont="1" applyFill="1" applyBorder="1" applyAlignment="1"/>
    <xf numFmtId="0" fontId="28" fillId="0" borderId="33" xfId="0" applyNumberFormat="1" applyFont="1" applyBorder="1" applyAlignment="1"/>
    <xf numFmtId="49" fontId="0" fillId="2" borderId="103" xfId="0" applyNumberFormat="1" applyFont="1" applyFill="1" applyBorder="1" applyAlignment="1"/>
    <xf numFmtId="0" fontId="0" fillId="0" borderId="95" xfId="0" applyNumberFormat="1" applyFont="1" applyBorder="1" applyAlignment="1"/>
    <xf numFmtId="49" fontId="28" fillId="2" borderId="106" xfId="0" applyNumberFormat="1" applyFont="1" applyFill="1" applyBorder="1" applyAlignment="1"/>
    <xf numFmtId="0" fontId="28" fillId="0" borderId="106" xfId="0" applyNumberFormat="1" applyFont="1" applyBorder="1" applyAlignment="1"/>
    <xf numFmtId="49" fontId="28" fillId="2" borderId="155" xfId="0" applyNumberFormat="1" applyFont="1" applyFill="1" applyBorder="1" applyAlignment="1"/>
    <xf numFmtId="0" fontId="28" fillId="0" borderId="58" xfId="0" applyNumberFormat="1" applyFont="1" applyBorder="1" applyAlignment="1"/>
    <xf numFmtId="0" fontId="28" fillId="0" borderId="156" xfId="0" applyNumberFormat="1" applyFont="1" applyBorder="1" applyAlignment="1"/>
    <xf numFmtId="49" fontId="28" fillId="2" borderId="149" xfId="0" applyNumberFormat="1" applyFont="1" applyFill="1" applyBorder="1" applyAlignment="1"/>
    <xf numFmtId="0" fontId="28" fillId="0" borderId="54" xfId="0" applyNumberFormat="1" applyFont="1" applyBorder="1" applyAlignment="1"/>
    <xf numFmtId="0" fontId="28" fillId="0" borderId="150" xfId="0" applyNumberFormat="1" applyFont="1" applyBorder="1" applyAlignment="1"/>
    <xf numFmtId="49" fontId="17" fillId="6" borderId="36" xfId="0" applyNumberFormat="1" applyFont="1" applyFill="1" applyBorder="1" applyAlignment="1"/>
    <xf numFmtId="164" fontId="17" fillId="0" borderId="36" xfId="0" applyNumberFormat="1" applyFont="1" applyBorder="1" applyAlignment="1">
      <alignment horizontal="center"/>
    </xf>
    <xf numFmtId="49" fontId="17" fillId="4" borderId="36" xfId="0" applyNumberFormat="1" applyFont="1" applyFill="1" applyBorder="1" applyAlignment="1"/>
    <xf numFmtId="49" fontId="17" fillId="7" borderId="36" xfId="0" applyNumberFormat="1" applyFont="1" applyFill="1" applyBorder="1" applyAlignment="1"/>
    <xf numFmtId="0" fontId="32" fillId="0" borderId="52" xfId="0" applyNumberFormat="1" applyFont="1" applyBorder="1" applyAlignment="1"/>
    <xf numFmtId="0" fontId="32" fillId="0" borderId="53" xfId="0" applyNumberFormat="1" applyFont="1" applyBorder="1" applyAlignment="1"/>
    <xf numFmtId="0" fontId="32" fillId="0" borderId="95" xfId="0" applyNumberFormat="1" applyFont="1" applyBorder="1" applyAlignment="1"/>
    <xf numFmtId="49" fontId="32" fillId="11" borderId="41" xfId="0" applyNumberFormat="1" applyFont="1" applyFill="1" applyBorder="1" applyAlignment="1"/>
    <xf numFmtId="0" fontId="32" fillId="11" borderId="41" xfId="0" applyNumberFormat="1" applyFont="1" applyFill="1" applyBorder="1" applyAlignment="1"/>
    <xf numFmtId="49" fontId="32" fillId="0" borderId="74" xfId="0" applyNumberFormat="1" applyFont="1" applyBorder="1" applyAlignment="1">
      <alignment horizontal="left"/>
    </xf>
    <xf numFmtId="49" fontId="32" fillId="0" borderId="60" xfId="0" applyNumberFormat="1" applyFont="1" applyBorder="1" applyAlignment="1">
      <alignment horizontal="left"/>
    </xf>
    <xf numFmtId="49" fontId="32" fillId="0" borderId="61" xfId="0" applyNumberFormat="1" applyFont="1" applyBorder="1" applyAlignment="1">
      <alignment horizontal="left"/>
    </xf>
    <xf numFmtId="49" fontId="32" fillId="2" borderId="29" xfId="0" applyNumberFormat="1" applyFont="1" applyFill="1" applyBorder="1" applyAlignment="1">
      <alignment horizontal="left"/>
    </xf>
    <xf numFmtId="49" fontId="32" fillId="2" borderId="44" xfId="0" applyNumberFormat="1" applyFont="1" applyFill="1" applyBorder="1" applyAlignment="1">
      <alignment horizontal="left"/>
    </xf>
    <xf numFmtId="165" fontId="33" fillId="5" borderId="29" xfId="0" applyNumberFormat="1" applyFont="1" applyFill="1" applyBorder="1" applyAlignment="1">
      <alignment horizontal="center"/>
    </xf>
    <xf numFmtId="0" fontId="31" fillId="11" borderId="42" xfId="0" applyFont="1" applyFill="1" applyBorder="1" applyAlignment="1">
      <alignment horizontal="center"/>
    </xf>
    <xf numFmtId="1" fontId="32" fillId="11" borderId="42" xfId="0" applyNumberFormat="1" applyFont="1" applyFill="1" applyBorder="1" applyAlignment="1">
      <alignment horizontal="center"/>
    </xf>
    <xf numFmtId="49" fontId="32" fillId="12" borderId="121" xfId="0" applyNumberFormat="1" applyFont="1" applyFill="1" applyBorder="1" applyAlignment="1"/>
    <xf numFmtId="0" fontId="32" fillId="12" borderId="122" xfId="0" applyNumberFormat="1" applyFont="1" applyFill="1" applyBorder="1" applyAlignment="1"/>
    <xf numFmtId="49" fontId="32" fillId="2" borderId="126" xfId="0" applyNumberFormat="1" applyFont="1" applyFill="1" applyBorder="1" applyAlignment="1"/>
    <xf numFmtId="49" fontId="38" fillId="2" borderId="127" xfId="0" applyNumberFormat="1" applyFont="1" applyFill="1" applyBorder="1" applyAlignment="1"/>
    <xf numFmtId="49" fontId="38" fillId="2" borderId="211" xfId="0" applyNumberFormat="1" applyFont="1" applyFill="1" applyBorder="1" applyAlignment="1"/>
    <xf numFmtId="0" fontId="38" fillId="0" borderId="212" xfId="0" applyNumberFormat="1" applyFont="1" applyBorder="1" applyAlignment="1"/>
    <xf numFmtId="0" fontId="32" fillId="0" borderId="44" xfId="0" applyNumberFormat="1" applyFont="1" applyBorder="1" applyAlignment="1"/>
    <xf numFmtId="49" fontId="33" fillId="5" borderId="44" xfId="0" applyNumberFormat="1" applyFont="1" applyFill="1" applyBorder="1" applyAlignment="1">
      <alignment horizontal="center"/>
    </xf>
    <xf numFmtId="49" fontId="3" fillId="13" borderId="59" xfId="0" applyNumberFormat="1" applyFont="1" applyFill="1" applyBorder="1" applyAlignment="1"/>
    <xf numFmtId="0" fontId="3" fillId="13" borderId="60" xfId="0" applyNumberFormat="1" applyFont="1" applyFill="1" applyBorder="1" applyAlignment="1"/>
    <xf numFmtId="0" fontId="3" fillId="13" borderId="61" xfId="0" applyNumberFormat="1" applyFont="1" applyFill="1" applyBorder="1" applyAlignment="1"/>
    <xf numFmtId="49" fontId="7" fillId="8" borderId="166" xfId="0" applyNumberFormat="1" applyFont="1" applyFill="1" applyBorder="1" applyAlignment="1">
      <alignment horizontal="center" vertical="center"/>
    </xf>
    <xf numFmtId="164" fontId="7" fillId="8" borderId="167" xfId="0" applyNumberFormat="1" applyFont="1" applyFill="1" applyBorder="1" applyAlignment="1">
      <alignment horizontal="center" vertical="center"/>
    </xf>
    <xf numFmtId="164" fontId="7" fillId="8" borderId="168" xfId="0" applyNumberFormat="1" applyFont="1" applyFill="1" applyBorder="1" applyAlignment="1">
      <alignment horizontal="center" vertical="center"/>
    </xf>
    <xf numFmtId="164" fontId="7" fillId="8" borderId="169" xfId="0" applyNumberFormat="1" applyFont="1" applyFill="1" applyBorder="1" applyAlignment="1">
      <alignment horizontal="center" vertical="center"/>
    </xf>
    <xf numFmtId="164" fontId="7" fillId="8" borderId="170" xfId="0" applyNumberFormat="1" applyFont="1" applyFill="1" applyBorder="1" applyAlignment="1">
      <alignment horizontal="center" vertical="center"/>
    </xf>
    <xf numFmtId="164" fontId="7" fillId="8" borderId="171" xfId="0" applyNumberFormat="1" applyFont="1" applyFill="1" applyBorder="1" applyAlignment="1">
      <alignment horizontal="center" vertical="center"/>
    </xf>
  </cellXfs>
  <cellStyles count="3">
    <cellStyle name="Normal" xfId="0" builtinId="0"/>
    <cellStyle name="Normal 2" xfId="1"/>
    <cellStyle name="Normal 3" xfId="2"/>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be%20Larsen/L&#248;ntjek/Skovlunde%20Skole/Syd/Ditte%20Maria%20B&#248;%20Dah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be%20Larsen/L&#248;ntjek/Marianne%20Eskild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HKL NY LØN"/>
      <sheetName val="BHKL GL LØN"/>
      <sheetName val="LÆRER NY LØN "/>
      <sheetName val="LÆRER GL LØN"/>
      <sheetName val="Lejrskole, ulempe, weekend"/>
      <sheetName val="Dage"/>
      <sheetName val="DATABANK"/>
    </sheetNames>
    <sheetDataSet>
      <sheetData sheetId="0"/>
      <sheetData sheetId="1"/>
      <sheetData sheetId="2"/>
      <sheetData sheetId="3"/>
      <sheetData sheetId="4"/>
      <sheetData sheetId="5"/>
      <sheetData sheetId="6"/>
      <sheetData sheetId="7">
        <row r="20">
          <cell r="B20" t="str">
            <v xml:space="preserve"> 1.4.2016 </v>
          </cell>
        </row>
        <row r="79">
          <cell r="C79">
            <v>395.34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HKL NY LØN"/>
      <sheetName val="BHKL GL LØN"/>
      <sheetName val="LÆRER NY LØN "/>
      <sheetName val="LÆRER GL LØN"/>
      <sheetName val="Lejrskole, ulempe, weekend"/>
      <sheetName val="Dage"/>
      <sheetName val="DATABANK"/>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0">
          <cell r="B20" t="str">
            <v xml:space="preserve"> 1.4.2016 </v>
          </cell>
        </row>
      </sheetData>
    </sheetDataSet>
  </externalBook>
</externalLink>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view="pageLayout" zoomScaleNormal="100" workbookViewId="0"/>
  </sheetViews>
  <sheetFormatPr defaultRowHeight="12.75" x14ac:dyDescent="0.2"/>
  <sheetData>
    <row r="1" spans="1:29" ht="33" x14ac:dyDescent="0.45">
      <c r="A1" s="247"/>
      <c r="B1" s="247"/>
      <c r="C1" s="247"/>
      <c r="D1" s="247"/>
      <c r="E1" s="248" t="s">
        <v>130</v>
      </c>
      <c r="F1" s="247"/>
      <c r="G1" s="247"/>
      <c r="H1" s="247"/>
      <c r="I1" s="247"/>
      <c r="J1" s="494"/>
      <c r="K1" s="494"/>
      <c r="L1" s="494"/>
      <c r="M1" s="494"/>
      <c r="N1" s="494"/>
      <c r="O1" s="494"/>
      <c r="P1" s="494"/>
      <c r="Q1" s="494"/>
      <c r="R1" s="494"/>
      <c r="S1" s="494"/>
      <c r="T1" s="494"/>
      <c r="U1" s="494"/>
      <c r="V1" s="494"/>
      <c r="W1" s="494"/>
      <c r="X1" s="494"/>
      <c r="Y1" s="494"/>
      <c r="Z1" s="494"/>
      <c r="AA1" s="494"/>
      <c r="AB1" s="494"/>
      <c r="AC1" s="494"/>
    </row>
    <row r="2" spans="1:29" x14ac:dyDescent="0.2">
      <c r="A2" s="247"/>
      <c r="B2" s="247"/>
      <c r="C2" s="247"/>
      <c r="D2" s="247"/>
      <c r="E2" s="247"/>
      <c r="F2" s="247"/>
      <c r="G2" s="247"/>
      <c r="H2" s="247"/>
      <c r="I2" s="247"/>
      <c r="J2" s="494"/>
      <c r="K2" s="494"/>
      <c r="L2" s="494"/>
      <c r="M2" s="494"/>
      <c r="N2" s="494"/>
      <c r="O2" s="494"/>
      <c r="P2" s="494"/>
      <c r="Q2" s="494"/>
      <c r="R2" s="494"/>
      <c r="S2" s="494"/>
      <c r="T2" s="494"/>
      <c r="U2" s="494"/>
      <c r="V2" s="494"/>
      <c r="W2" s="494"/>
      <c r="X2" s="494"/>
      <c r="Y2" s="494"/>
      <c r="Z2" s="494"/>
      <c r="AA2" s="494"/>
      <c r="AB2" s="494"/>
      <c r="AC2" s="494"/>
    </row>
    <row r="3" spans="1:29" x14ac:dyDescent="0.2">
      <c r="A3" s="247"/>
      <c r="B3" s="247"/>
      <c r="C3" s="247"/>
      <c r="D3" s="247"/>
      <c r="E3" s="247"/>
      <c r="F3" s="247"/>
      <c r="G3" s="247"/>
      <c r="H3" s="247"/>
      <c r="I3" s="247"/>
      <c r="J3" s="494"/>
      <c r="K3" s="494"/>
      <c r="L3" s="494"/>
      <c r="M3" s="494"/>
      <c r="N3" s="494"/>
      <c r="O3" s="494"/>
      <c r="P3" s="494"/>
      <c r="Q3" s="494"/>
      <c r="R3" s="494"/>
      <c r="S3" s="494"/>
      <c r="T3" s="494"/>
      <c r="U3" s="494"/>
      <c r="V3" s="494"/>
      <c r="W3" s="494"/>
      <c r="X3" s="494"/>
      <c r="Y3" s="494"/>
      <c r="Z3" s="494"/>
      <c r="AA3" s="494"/>
      <c r="AB3" s="494"/>
      <c r="AC3" s="494"/>
    </row>
    <row r="4" spans="1:29" x14ac:dyDescent="0.2">
      <c r="A4" s="249"/>
      <c r="B4" s="247"/>
      <c r="C4" s="247"/>
      <c r="D4" s="247"/>
      <c r="E4" s="247"/>
      <c r="F4" s="247"/>
      <c r="G4" s="247"/>
      <c r="H4" s="247"/>
      <c r="I4" s="247"/>
      <c r="J4" s="494"/>
      <c r="K4" s="494"/>
      <c r="L4" s="494"/>
      <c r="M4" s="494"/>
      <c r="N4" s="494"/>
      <c r="O4" s="494"/>
      <c r="P4" s="494"/>
      <c r="Q4" s="494"/>
      <c r="R4" s="494"/>
      <c r="S4" s="494"/>
      <c r="T4" s="494"/>
      <c r="U4" s="494"/>
      <c r="V4" s="494"/>
      <c r="W4" s="494"/>
      <c r="X4" s="494"/>
      <c r="Y4" s="494"/>
      <c r="Z4" s="494"/>
      <c r="AA4" s="494"/>
      <c r="AB4" s="494"/>
      <c r="AC4" s="494"/>
    </row>
    <row r="5" spans="1:29" x14ac:dyDescent="0.2">
      <c r="A5" s="247"/>
      <c r="B5" s="247"/>
      <c r="C5" s="247"/>
      <c r="D5" s="247"/>
      <c r="E5" s="247"/>
      <c r="F5" s="247"/>
      <c r="G5" s="247"/>
      <c r="H5" s="247"/>
      <c r="I5" s="247"/>
      <c r="J5" s="494"/>
      <c r="K5" s="494"/>
      <c r="L5" s="494"/>
      <c r="M5" s="494"/>
      <c r="N5" s="494"/>
      <c r="O5" s="494"/>
      <c r="P5" s="494"/>
      <c r="Q5" s="494"/>
      <c r="R5" s="494"/>
      <c r="S5" s="494"/>
      <c r="T5" s="494"/>
      <c r="U5" s="494"/>
      <c r="V5" s="494"/>
      <c r="W5" s="494"/>
      <c r="X5" s="494"/>
      <c r="Y5" s="494"/>
      <c r="Z5" s="494"/>
      <c r="AA5" s="494"/>
      <c r="AB5" s="494"/>
      <c r="AC5" s="494"/>
    </row>
    <row r="6" spans="1:29" x14ac:dyDescent="0.2">
      <c r="A6" s="247"/>
      <c r="B6" s="247"/>
      <c r="C6" s="247"/>
      <c r="D6" s="247"/>
      <c r="E6" s="247"/>
      <c r="F6" s="247"/>
      <c r="G6" s="247"/>
      <c r="H6" s="247"/>
      <c r="I6" s="247"/>
      <c r="J6" s="494"/>
      <c r="K6" s="494"/>
      <c r="L6" s="494"/>
      <c r="M6" s="494"/>
      <c r="N6" s="494"/>
      <c r="O6" s="494"/>
      <c r="P6" s="494"/>
      <c r="Q6" s="494"/>
      <c r="R6" s="494"/>
      <c r="S6" s="494"/>
      <c r="T6" s="494"/>
      <c r="U6" s="494"/>
      <c r="V6" s="494"/>
      <c r="W6" s="494"/>
      <c r="X6" s="494"/>
      <c r="Y6" s="494"/>
      <c r="Z6" s="494"/>
      <c r="AA6" s="494"/>
      <c r="AB6" s="494"/>
      <c r="AC6" s="494"/>
    </row>
    <row r="7" spans="1:29" x14ac:dyDescent="0.2">
      <c r="A7" s="247"/>
      <c r="B7" s="247"/>
      <c r="C7" s="247"/>
      <c r="D7" s="247"/>
      <c r="E7" s="247"/>
      <c r="F7" s="247"/>
      <c r="G7" s="247"/>
      <c r="H7" s="247"/>
      <c r="I7" s="247"/>
      <c r="J7" s="494"/>
      <c r="K7" s="494"/>
      <c r="L7" s="494"/>
      <c r="M7" s="494"/>
      <c r="N7" s="494"/>
      <c r="O7" s="494"/>
      <c r="P7" s="494"/>
      <c r="Q7" s="494"/>
      <c r="R7" s="494"/>
      <c r="S7" s="494"/>
      <c r="T7" s="494"/>
      <c r="U7" s="494"/>
      <c r="V7" s="494"/>
      <c r="W7" s="494"/>
      <c r="X7" s="494"/>
      <c r="Y7" s="494"/>
      <c r="Z7" s="494"/>
      <c r="AA7" s="494"/>
      <c r="AB7" s="494"/>
      <c r="AC7" s="494"/>
    </row>
    <row r="8" spans="1:29" x14ac:dyDescent="0.2">
      <c r="A8" s="247"/>
      <c r="B8" s="247"/>
      <c r="C8" s="247"/>
      <c r="D8" s="247"/>
      <c r="E8" s="247"/>
      <c r="F8" s="247"/>
      <c r="G8" s="247"/>
      <c r="H8" s="247"/>
      <c r="I8" s="247"/>
      <c r="J8" s="494"/>
      <c r="K8" s="494"/>
      <c r="L8" s="494"/>
      <c r="M8" s="494"/>
      <c r="N8" s="494"/>
      <c r="O8" s="494"/>
      <c r="P8" s="494"/>
      <c r="Q8" s="494"/>
      <c r="R8" s="494"/>
      <c r="S8" s="494"/>
      <c r="T8" s="494"/>
      <c r="U8" s="494"/>
      <c r="V8" s="494"/>
      <c r="W8" s="494"/>
      <c r="X8" s="494"/>
      <c r="Y8" s="494"/>
      <c r="Z8" s="494"/>
      <c r="AA8" s="494"/>
      <c r="AB8" s="494"/>
      <c r="AC8" s="494"/>
    </row>
    <row r="9" spans="1:29" x14ac:dyDescent="0.2">
      <c r="A9" s="247"/>
      <c r="B9" s="247"/>
      <c r="C9" s="247"/>
      <c r="D9" s="247"/>
      <c r="E9" s="247"/>
      <c r="F9" s="247"/>
      <c r="G9" s="247"/>
      <c r="H9" s="247"/>
      <c r="I9" s="247"/>
      <c r="J9" s="494"/>
      <c r="K9" s="494"/>
      <c r="L9" s="494"/>
      <c r="M9" s="494"/>
      <c r="N9" s="494"/>
      <c r="O9" s="494"/>
      <c r="P9" s="494"/>
      <c r="Q9" s="494"/>
      <c r="R9" s="494"/>
      <c r="S9" s="494"/>
      <c r="T9" s="494"/>
      <c r="U9" s="494"/>
      <c r="V9" s="494"/>
      <c r="W9" s="494"/>
      <c r="X9" s="494"/>
      <c r="Y9" s="494"/>
      <c r="Z9" s="494"/>
      <c r="AA9" s="494"/>
      <c r="AB9" s="494"/>
      <c r="AC9" s="494"/>
    </row>
    <row r="10" spans="1:29" x14ac:dyDescent="0.2">
      <c r="A10" s="247"/>
      <c r="B10" s="247"/>
      <c r="C10" s="247"/>
      <c r="D10" s="247"/>
      <c r="E10" s="247"/>
      <c r="F10" s="247"/>
      <c r="G10" s="247"/>
      <c r="H10" s="247"/>
      <c r="I10" s="247"/>
      <c r="J10" s="494"/>
      <c r="K10" s="494"/>
      <c r="L10" s="494"/>
      <c r="M10" s="494"/>
      <c r="N10" s="494"/>
      <c r="O10" s="494"/>
      <c r="P10" s="494"/>
      <c r="Q10" s="494"/>
      <c r="R10" s="494"/>
      <c r="S10" s="494"/>
      <c r="T10" s="494"/>
      <c r="U10" s="494"/>
      <c r="V10" s="494"/>
      <c r="W10" s="494"/>
      <c r="X10" s="494"/>
      <c r="Y10" s="494"/>
      <c r="Z10" s="494"/>
      <c r="AA10" s="494"/>
      <c r="AB10" s="494"/>
      <c r="AC10" s="494"/>
    </row>
    <row r="11" spans="1:29" x14ac:dyDescent="0.2">
      <c r="A11" s="247"/>
      <c r="B11" s="247"/>
      <c r="C11" s="247"/>
      <c r="D11" s="247"/>
      <c r="E11" s="247"/>
      <c r="F11" s="247"/>
      <c r="G11" s="247"/>
      <c r="H11" s="247"/>
      <c r="I11" s="247"/>
      <c r="J11" s="494"/>
      <c r="K11" s="494"/>
      <c r="L11" s="494"/>
      <c r="M11" s="494"/>
      <c r="N11" s="494"/>
      <c r="O11" s="494"/>
      <c r="P11" s="494"/>
      <c r="Q11" s="494"/>
      <c r="R11" s="494"/>
      <c r="S11" s="494"/>
      <c r="T11" s="494"/>
      <c r="U11" s="494"/>
      <c r="V11" s="494"/>
      <c r="W11" s="494"/>
      <c r="X11" s="494"/>
      <c r="Y11" s="494"/>
      <c r="Z11" s="494"/>
      <c r="AA11" s="494"/>
      <c r="AB11" s="494"/>
      <c r="AC11" s="494"/>
    </row>
    <row r="12" spans="1:29" x14ac:dyDescent="0.2">
      <c r="A12" s="247"/>
      <c r="B12" s="247"/>
      <c r="C12" s="247"/>
      <c r="D12" s="247"/>
      <c r="E12" s="247"/>
      <c r="F12" s="247"/>
      <c r="G12" s="247"/>
      <c r="H12" s="247"/>
      <c r="I12" s="247"/>
      <c r="J12" s="494"/>
      <c r="K12" s="494"/>
      <c r="L12" s="494"/>
      <c r="M12" s="494"/>
      <c r="N12" s="494"/>
      <c r="O12" s="494"/>
      <c r="P12" s="494"/>
      <c r="Q12" s="494"/>
      <c r="R12" s="494"/>
      <c r="S12" s="494"/>
      <c r="T12" s="494"/>
      <c r="U12" s="494"/>
      <c r="V12" s="494"/>
      <c r="W12" s="494"/>
      <c r="X12" s="494"/>
      <c r="Y12" s="494"/>
      <c r="Z12" s="494"/>
      <c r="AA12" s="494"/>
      <c r="AB12" s="494"/>
      <c r="AC12" s="494"/>
    </row>
    <row r="13" spans="1:29" x14ac:dyDescent="0.2">
      <c r="A13" s="247"/>
      <c r="B13" s="247"/>
      <c r="C13" s="247"/>
      <c r="D13" s="247"/>
      <c r="E13" s="247"/>
      <c r="F13" s="247"/>
      <c r="G13" s="247"/>
      <c r="H13" s="247"/>
      <c r="I13" s="247"/>
      <c r="J13" s="494"/>
      <c r="K13" s="494"/>
      <c r="L13" s="494"/>
      <c r="M13" s="494"/>
      <c r="N13" s="494"/>
      <c r="O13" s="494"/>
      <c r="P13" s="494"/>
      <c r="Q13" s="494"/>
      <c r="R13" s="494"/>
      <c r="S13" s="494"/>
      <c r="T13" s="494"/>
      <c r="U13" s="494"/>
      <c r="V13" s="494"/>
      <c r="W13" s="494"/>
      <c r="X13" s="494"/>
      <c r="Y13" s="494"/>
      <c r="Z13" s="494"/>
      <c r="AA13" s="494"/>
      <c r="AB13" s="494"/>
      <c r="AC13" s="494"/>
    </row>
    <row r="14" spans="1:29" x14ac:dyDescent="0.2">
      <c r="A14" s="247"/>
      <c r="B14" s="247"/>
      <c r="C14" s="247"/>
      <c r="D14" s="247"/>
      <c r="E14" s="247"/>
      <c r="F14" s="247"/>
      <c r="G14" s="247"/>
      <c r="H14" s="247"/>
      <c r="I14" s="247"/>
      <c r="J14" s="494"/>
      <c r="K14" s="494"/>
      <c r="L14" s="494"/>
      <c r="M14" s="494"/>
      <c r="N14" s="494"/>
      <c r="O14" s="494"/>
      <c r="P14" s="494"/>
      <c r="Q14" s="494"/>
      <c r="R14" s="494"/>
      <c r="S14" s="494"/>
      <c r="T14" s="494"/>
      <c r="U14" s="494"/>
      <c r="V14" s="494"/>
      <c r="W14" s="494"/>
      <c r="X14" s="494"/>
      <c r="Y14" s="494"/>
      <c r="Z14" s="494"/>
      <c r="AA14" s="494"/>
      <c r="AB14" s="494"/>
      <c r="AC14" s="494"/>
    </row>
    <row r="15" spans="1:29" x14ac:dyDescent="0.2">
      <c r="A15" s="247"/>
      <c r="B15" s="247"/>
      <c r="C15" s="247"/>
      <c r="D15" s="247"/>
      <c r="E15" s="247"/>
      <c r="F15" s="247"/>
      <c r="G15" s="247"/>
      <c r="H15" s="247"/>
      <c r="I15" s="247"/>
      <c r="J15" s="494"/>
      <c r="K15" s="494"/>
      <c r="L15" s="494"/>
      <c r="M15" s="494"/>
      <c r="N15" s="494"/>
      <c r="O15" s="494"/>
      <c r="P15" s="494"/>
      <c r="Q15" s="494"/>
      <c r="R15" s="494"/>
      <c r="S15" s="494"/>
      <c r="T15" s="494"/>
      <c r="U15" s="494"/>
      <c r="V15" s="494"/>
      <c r="W15" s="494"/>
      <c r="X15" s="494"/>
      <c r="Y15" s="494"/>
      <c r="Z15" s="494"/>
      <c r="AA15" s="494"/>
      <c r="AB15" s="494"/>
      <c r="AC15" s="494"/>
    </row>
    <row r="16" spans="1:29" x14ac:dyDescent="0.2">
      <c r="A16" s="247"/>
      <c r="B16" s="247"/>
      <c r="C16" s="247"/>
      <c r="D16" s="247"/>
      <c r="E16" s="247"/>
      <c r="F16" s="247"/>
      <c r="G16" s="247"/>
      <c r="H16" s="247"/>
      <c r="I16" s="247"/>
      <c r="J16" s="494"/>
      <c r="K16" s="494"/>
      <c r="L16" s="494"/>
      <c r="M16" s="494"/>
      <c r="N16" s="494"/>
      <c r="O16" s="494"/>
      <c r="P16" s="494"/>
      <c r="Q16" s="494"/>
      <c r="R16" s="494"/>
      <c r="S16" s="494"/>
      <c r="T16" s="494"/>
      <c r="U16" s="494"/>
      <c r="V16" s="494"/>
      <c r="W16" s="494"/>
      <c r="X16" s="494"/>
      <c r="Y16" s="494"/>
      <c r="Z16" s="494"/>
      <c r="AA16" s="494"/>
      <c r="AB16" s="494"/>
      <c r="AC16" s="494"/>
    </row>
    <row r="17" spans="1:29" x14ac:dyDescent="0.2">
      <c r="A17" s="247"/>
      <c r="B17" s="247"/>
      <c r="C17" s="247"/>
      <c r="D17" s="247"/>
      <c r="E17" s="247"/>
      <c r="F17" s="247"/>
      <c r="G17" s="247"/>
      <c r="H17" s="247"/>
      <c r="I17" s="247"/>
      <c r="J17" s="494"/>
      <c r="K17" s="494"/>
      <c r="L17" s="494"/>
      <c r="M17" s="494"/>
      <c r="N17" s="494"/>
      <c r="O17" s="494"/>
      <c r="P17" s="494"/>
      <c r="Q17" s="494"/>
      <c r="R17" s="494"/>
      <c r="S17" s="494"/>
      <c r="T17" s="494"/>
      <c r="U17" s="494"/>
      <c r="V17" s="494"/>
      <c r="W17" s="494"/>
      <c r="X17" s="494"/>
      <c r="Y17" s="494"/>
      <c r="Z17" s="494"/>
      <c r="AA17" s="494"/>
      <c r="AB17" s="494"/>
      <c r="AC17" s="494"/>
    </row>
    <row r="18" spans="1:29" x14ac:dyDescent="0.2">
      <c r="A18" s="247"/>
      <c r="B18" s="247"/>
      <c r="C18" s="247"/>
      <c r="D18" s="247"/>
      <c r="E18" s="247"/>
      <c r="F18" s="247"/>
      <c r="G18" s="247"/>
      <c r="H18" s="247"/>
      <c r="I18" s="247"/>
      <c r="J18" s="494"/>
      <c r="K18" s="494"/>
      <c r="L18" s="494"/>
      <c r="M18" s="494"/>
      <c r="N18" s="494"/>
      <c r="O18" s="494"/>
      <c r="P18" s="494"/>
      <c r="Q18" s="494"/>
      <c r="R18" s="494"/>
      <c r="S18" s="494"/>
      <c r="T18" s="494"/>
      <c r="U18" s="494"/>
      <c r="V18" s="494"/>
      <c r="W18" s="494"/>
      <c r="X18" s="494"/>
      <c r="Y18" s="494"/>
      <c r="Z18" s="494"/>
      <c r="AA18" s="494"/>
      <c r="AB18" s="494"/>
      <c r="AC18" s="494"/>
    </row>
    <row r="19" spans="1:29" x14ac:dyDescent="0.2">
      <c r="A19" s="247"/>
      <c r="B19" s="247"/>
      <c r="C19" s="247"/>
      <c r="D19" s="247"/>
      <c r="E19" s="247"/>
      <c r="F19" s="247"/>
      <c r="G19" s="247"/>
      <c r="H19" s="247"/>
      <c r="I19" s="247"/>
      <c r="J19" s="494"/>
      <c r="K19" s="494"/>
      <c r="L19" s="494"/>
      <c r="M19" s="494"/>
      <c r="N19" s="494"/>
      <c r="O19" s="494"/>
      <c r="P19" s="494"/>
      <c r="Q19" s="494"/>
      <c r="R19" s="494"/>
      <c r="S19" s="494"/>
      <c r="T19" s="494"/>
      <c r="U19" s="494"/>
      <c r="V19" s="494"/>
      <c r="W19" s="494"/>
      <c r="X19" s="494"/>
      <c r="Y19" s="494"/>
      <c r="Z19" s="494"/>
      <c r="AA19" s="494"/>
      <c r="AB19" s="494"/>
      <c r="AC19" s="494"/>
    </row>
    <row r="20" spans="1:29" x14ac:dyDescent="0.2">
      <c r="A20" s="247"/>
      <c r="B20" s="247"/>
      <c r="C20" s="247"/>
      <c r="D20" s="247"/>
      <c r="E20" s="247"/>
      <c r="F20" s="247"/>
      <c r="G20" s="247"/>
      <c r="H20" s="247"/>
      <c r="I20" s="247"/>
      <c r="J20" s="494"/>
      <c r="K20" s="494"/>
      <c r="L20" s="494"/>
      <c r="M20" s="494"/>
      <c r="N20" s="494"/>
      <c r="O20" s="494"/>
      <c r="P20" s="494"/>
      <c r="Q20" s="494"/>
      <c r="R20" s="494"/>
      <c r="S20" s="494"/>
      <c r="T20" s="494"/>
      <c r="U20" s="494"/>
      <c r="V20" s="494"/>
      <c r="W20" s="494"/>
      <c r="X20" s="494"/>
      <c r="Y20" s="494"/>
      <c r="Z20" s="494"/>
      <c r="AA20" s="494"/>
      <c r="AB20" s="494"/>
      <c r="AC20" s="494"/>
    </row>
    <row r="21" spans="1:29" x14ac:dyDescent="0.2">
      <c r="A21" s="247"/>
      <c r="B21" s="247"/>
      <c r="C21" s="247"/>
      <c r="D21" s="247"/>
      <c r="E21" s="247"/>
      <c r="F21" s="247"/>
      <c r="G21" s="247"/>
      <c r="H21" s="247"/>
      <c r="I21" s="247"/>
      <c r="J21" s="494"/>
      <c r="K21" s="494"/>
      <c r="L21" s="494"/>
      <c r="M21" s="494"/>
      <c r="N21" s="494"/>
      <c r="O21" s="494"/>
      <c r="P21" s="494"/>
      <c r="Q21" s="494"/>
      <c r="R21" s="494"/>
      <c r="S21" s="494"/>
      <c r="T21" s="494"/>
      <c r="U21" s="494"/>
      <c r="V21" s="494"/>
      <c r="W21" s="494"/>
      <c r="X21" s="494"/>
      <c r="Y21" s="494"/>
      <c r="Z21" s="494"/>
      <c r="AA21" s="494"/>
      <c r="AB21" s="494"/>
      <c r="AC21" s="494"/>
    </row>
    <row r="22" spans="1:29" x14ac:dyDescent="0.2">
      <c r="A22" s="247"/>
      <c r="B22" s="247"/>
      <c r="C22" s="247"/>
      <c r="D22" s="247"/>
      <c r="E22" s="247"/>
      <c r="F22" s="247"/>
      <c r="G22" s="247"/>
      <c r="H22" s="247"/>
      <c r="I22" s="247"/>
      <c r="J22" s="494"/>
      <c r="K22" s="494"/>
      <c r="L22" s="494"/>
      <c r="M22" s="494"/>
      <c r="N22" s="494"/>
      <c r="O22" s="494"/>
      <c r="P22" s="494"/>
      <c r="Q22" s="494"/>
      <c r="R22" s="494"/>
      <c r="S22" s="494"/>
      <c r="T22" s="494"/>
      <c r="U22" s="494"/>
      <c r="V22" s="494"/>
      <c r="W22" s="494"/>
      <c r="X22" s="494"/>
      <c r="Y22" s="494"/>
      <c r="Z22" s="494"/>
      <c r="AA22" s="494"/>
      <c r="AB22" s="494"/>
      <c r="AC22" s="494"/>
    </row>
    <row r="23" spans="1:29" x14ac:dyDescent="0.2">
      <c r="A23" s="247"/>
      <c r="B23" s="247"/>
      <c r="C23" s="247"/>
      <c r="D23" s="247"/>
      <c r="E23" s="247"/>
      <c r="F23" s="247"/>
      <c r="G23" s="247"/>
      <c r="H23" s="247"/>
      <c r="I23" s="247"/>
      <c r="J23" s="494"/>
      <c r="K23" s="494"/>
      <c r="L23" s="494"/>
      <c r="M23" s="494"/>
      <c r="N23" s="494"/>
      <c r="O23" s="494"/>
      <c r="P23" s="494"/>
      <c r="Q23" s="494"/>
      <c r="R23" s="494"/>
      <c r="S23" s="494"/>
      <c r="T23" s="494"/>
      <c r="U23" s="494"/>
      <c r="V23" s="494"/>
      <c r="W23" s="494"/>
      <c r="X23" s="494"/>
      <c r="Y23" s="494"/>
      <c r="Z23" s="494"/>
      <c r="AA23" s="494"/>
      <c r="AB23" s="494"/>
      <c r="AC23" s="494"/>
    </row>
    <row r="24" spans="1:29" x14ac:dyDescent="0.2">
      <c r="A24" s="247"/>
      <c r="B24" s="247"/>
      <c r="C24" s="247"/>
      <c r="D24" s="247"/>
      <c r="E24" s="247"/>
      <c r="F24" s="247"/>
      <c r="G24" s="247"/>
      <c r="H24" s="247"/>
      <c r="I24" s="247"/>
      <c r="J24" s="494"/>
      <c r="K24" s="494"/>
      <c r="L24" s="494"/>
      <c r="M24" s="494"/>
      <c r="N24" s="494"/>
      <c r="O24" s="494"/>
      <c r="P24" s="494"/>
      <c r="Q24" s="494"/>
      <c r="R24" s="494"/>
      <c r="S24" s="494"/>
      <c r="T24" s="494"/>
      <c r="U24" s="494"/>
      <c r="V24" s="494"/>
      <c r="W24" s="494"/>
      <c r="X24" s="494"/>
      <c r="Y24" s="494"/>
      <c r="Z24" s="494"/>
      <c r="AA24" s="494"/>
      <c r="AB24" s="494"/>
      <c r="AC24" s="494"/>
    </row>
    <row r="25" spans="1:29" x14ac:dyDescent="0.2">
      <c r="A25" s="247"/>
      <c r="B25" s="247"/>
      <c r="C25" s="247"/>
      <c r="D25" s="247"/>
      <c r="E25" s="247"/>
      <c r="F25" s="247"/>
      <c r="G25" s="247"/>
      <c r="H25" s="247"/>
      <c r="I25" s="247"/>
      <c r="J25" s="494"/>
      <c r="K25" s="494"/>
      <c r="L25" s="494"/>
      <c r="M25" s="494"/>
      <c r="N25" s="494"/>
      <c r="O25" s="494"/>
      <c r="P25" s="494"/>
      <c r="Q25" s="494"/>
      <c r="R25" s="494"/>
      <c r="S25" s="494"/>
      <c r="T25" s="494"/>
      <c r="U25" s="494"/>
      <c r="V25" s="494"/>
      <c r="W25" s="494"/>
      <c r="X25" s="494"/>
      <c r="Y25" s="494"/>
      <c r="Z25" s="494"/>
      <c r="AA25" s="494"/>
      <c r="AB25" s="494"/>
      <c r="AC25" s="494"/>
    </row>
    <row r="26" spans="1:29" x14ac:dyDescent="0.2">
      <c r="A26" s="247"/>
      <c r="B26" s="247"/>
      <c r="C26" s="247"/>
      <c r="D26" s="247"/>
      <c r="E26" s="247"/>
      <c r="F26" s="247"/>
      <c r="G26" s="247"/>
      <c r="H26" s="247"/>
      <c r="I26" s="247"/>
      <c r="J26" s="494"/>
      <c r="K26" s="494"/>
      <c r="L26" s="494"/>
      <c r="M26" s="494"/>
      <c r="N26" s="494"/>
      <c r="O26" s="494"/>
      <c r="P26" s="494"/>
      <c r="Q26" s="494"/>
      <c r="R26" s="494"/>
      <c r="S26" s="494"/>
      <c r="T26" s="494"/>
      <c r="U26" s="494"/>
      <c r="V26" s="494"/>
      <c r="W26" s="494"/>
      <c r="X26" s="494"/>
      <c r="Y26" s="494"/>
      <c r="Z26" s="494"/>
      <c r="AA26" s="494"/>
      <c r="AB26" s="494"/>
      <c r="AC26" s="494"/>
    </row>
    <row r="27" spans="1:29" x14ac:dyDescent="0.2">
      <c r="A27" s="247"/>
      <c r="B27" s="247"/>
      <c r="C27" s="247"/>
      <c r="D27" s="247"/>
      <c r="E27" s="247"/>
      <c r="F27" s="247"/>
      <c r="G27" s="247"/>
      <c r="H27" s="247"/>
      <c r="I27" s="247"/>
      <c r="J27" s="494"/>
      <c r="K27" s="494"/>
      <c r="L27" s="494"/>
      <c r="M27" s="494"/>
      <c r="N27" s="494"/>
      <c r="O27" s="494"/>
      <c r="P27" s="494"/>
      <c r="Q27" s="494"/>
      <c r="R27" s="494"/>
      <c r="S27" s="494"/>
      <c r="T27" s="494"/>
      <c r="U27" s="494"/>
      <c r="V27" s="494"/>
      <c r="W27" s="494"/>
      <c r="X27" s="494"/>
      <c r="Y27" s="494"/>
      <c r="Z27" s="494"/>
      <c r="AA27" s="494"/>
      <c r="AB27" s="494"/>
      <c r="AC27" s="494"/>
    </row>
    <row r="28" spans="1:29" x14ac:dyDescent="0.2">
      <c r="A28" s="247"/>
      <c r="B28" s="247"/>
      <c r="C28" s="247"/>
      <c r="D28" s="247"/>
      <c r="E28" s="247"/>
      <c r="F28" s="247"/>
      <c r="G28" s="247"/>
      <c r="H28" s="247"/>
      <c r="I28" s="247"/>
      <c r="J28" s="494"/>
      <c r="K28" s="494"/>
      <c r="L28" s="494"/>
      <c r="M28" s="494"/>
      <c r="N28" s="494"/>
      <c r="O28" s="494"/>
      <c r="P28" s="494"/>
      <c r="Q28" s="494"/>
      <c r="R28" s="494"/>
      <c r="S28" s="494"/>
      <c r="T28" s="494"/>
      <c r="U28" s="494"/>
      <c r="V28" s="494"/>
      <c r="W28" s="494"/>
      <c r="X28" s="494"/>
      <c r="Y28" s="494"/>
      <c r="Z28" s="494"/>
      <c r="AA28" s="494"/>
      <c r="AB28" s="494"/>
      <c r="AC28" s="494"/>
    </row>
    <row r="29" spans="1:29" x14ac:dyDescent="0.2">
      <c r="A29" s="247"/>
      <c r="B29" s="247"/>
      <c r="C29" s="247"/>
      <c r="D29" s="247"/>
      <c r="E29" s="247"/>
      <c r="F29" s="247"/>
      <c r="G29" s="247"/>
      <c r="H29" s="247"/>
      <c r="I29" s="247"/>
      <c r="J29" s="494"/>
      <c r="K29" s="494"/>
      <c r="L29" s="494"/>
      <c r="M29" s="494"/>
      <c r="N29" s="494"/>
      <c r="O29" s="494"/>
      <c r="P29" s="494"/>
      <c r="Q29" s="494"/>
      <c r="R29" s="494"/>
      <c r="S29" s="494"/>
      <c r="T29" s="494"/>
      <c r="U29" s="494"/>
      <c r="V29" s="494"/>
      <c r="W29" s="494"/>
      <c r="X29" s="494"/>
      <c r="Y29" s="494"/>
      <c r="Z29" s="494"/>
      <c r="AA29" s="494"/>
      <c r="AB29" s="494"/>
      <c r="AC29" s="494"/>
    </row>
    <row r="30" spans="1:29" x14ac:dyDescent="0.2">
      <c r="A30" s="247"/>
      <c r="B30" s="247"/>
      <c r="C30" s="247"/>
      <c r="D30" s="247"/>
      <c r="E30" s="247"/>
      <c r="F30" s="247"/>
      <c r="G30" s="247"/>
      <c r="H30" s="247"/>
      <c r="I30" s="247"/>
      <c r="J30" s="494"/>
      <c r="K30" s="494"/>
      <c r="L30" s="494"/>
      <c r="M30" s="494"/>
      <c r="N30" s="494"/>
      <c r="O30" s="494"/>
      <c r="P30" s="494"/>
      <c r="Q30" s="494"/>
      <c r="R30" s="494"/>
      <c r="S30" s="494"/>
      <c r="T30" s="494"/>
      <c r="U30" s="494"/>
      <c r="V30" s="494"/>
      <c r="W30" s="494"/>
      <c r="X30" s="494"/>
      <c r="Y30" s="494"/>
      <c r="Z30" s="494"/>
      <c r="AA30" s="494"/>
      <c r="AB30" s="494"/>
      <c r="AC30" s="494"/>
    </row>
    <row r="31" spans="1:29" x14ac:dyDescent="0.2">
      <c r="A31" s="247"/>
      <c r="B31" s="247"/>
      <c r="C31" s="247"/>
      <c r="D31" s="247"/>
      <c r="E31" s="247"/>
      <c r="F31" s="247"/>
      <c r="G31" s="247"/>
      <c r="H31" s="247"/>
      <c r="I31" s="247"/>
      <c r="J31" s="494"/>
      <c r="K31" s="494"/>
      <c r="L31" s="494"/>
      <c r="M31" s="494"/>
      <c r="N31" s="494"/>
      <c r="O31" s="494"/>
      <c r="P31" s="494"/>
      <c r="Q31" s="494"/>
      <c r="R31" s="494"/>
      <c r="S31" s="494"/>
      <c r="T31" s="494"/>
      <c r="U31" s="494"/>
      <c r="V31" s="494"/>
      <c r="W31" s="494"/>
      <c r="X31" s="494"/>
      <c r="Y31" s="494"/>
      <c r="Z31" s="494"/>
      <c r="AA31" s="494"/>
      <c r="AB31" s="494"/>
      <c r="AC31" s="494"/>
    </row>
    <row r="32" spans="1:29" x14ac:dyDescent="0.2">
      <c r="A32" s="247"/>
      <c r="B32" s="247"/>
      <c r="C32" s="247"/>
      <c r="D32" s="247"/>
      <c r="E32" s="247"/>
      <c r="F32" s="247"/>
      <c r="G32" s="247"/>
      <c r="H32" s="247"/>
      <c r="I32" s="247"/>
      <c r="J32" s="494"/>
      <c r="K32" s="494"/>
      <c r="L32" s="494"/>
      <c r="M32" s="494"/>
      <c r="N32" s="494"/>
      <c r="O32" s="494"/>
      <c r="P32" s="494"/>
      <c r="Q32" s="494"/>
      <c r="R32" s="494"/>
      <c r="S32" s="494"/>
      <c r="T32" s="494"/>
      <c r="U32" s="494"/>
      <c r="V32" s="494"/>
      <c r="W32" s="494"/>
      <c r="X32" s="494"/>
      <c r="Y32" s="494"/>
      <c r="Z32" s="494"/>
      <c r="AA32" s="494"/>
      <c r="AB32" s="494"/>
      <c r="AC32" s="494"/>
    </row>
    <row r="33" spans="1:29" x14ac:dyDescent="0.2">
      <c r="A33" s="247"/>
      <c r="B33" s="247"/>
      <c r="C33" s="247"/>
      <c r="D33" s="247"/>
      <c r="E33" s="247"/>
      <c r="F33" s="247"/>
      <c r="G33" s="247"/>
      <c r="H33" s="247"/>
      <c r="I33" s="247"/>
      <c r="J33" s="494"/>
      <c r="K33" s="494"/>
      <c r="L33" s="494"/>
      <c r="M33" s="494"/>
      <c r="N33" s="494"/>
      <c r="O33" s="494"/>
      <c r="P33" s="494"/>
      <c r="Q33" s="494"/>
      <c r="R33" s="494"/>
      <c r="S33" s="494"/>
      <c r="T33" s="494"/>
      <c r="U33" s="494"/>
      <c r="V33" s="494"/>
      <c r="W33" s="494"/>
      <c r="X33" s="494"/>
      <c r="Y33" s="494"/>
      <c r="Z33" s="494"/>
      <c r="AA33" s="494"/>
      <c r="AB33" s="494"/>
      <c r="AC33" s="494"/>
    </row>
    <row r="34" spans="1:29" x14ac:dyDescent="0.2">
      <c r="A34" s="247"/>
      <c r="B34" s="247"/>
      <c r="C34" s="247"/>
      <c r="D34" s="247"/>
      <c r="E34" s="247"/>
      <c r="F34" s="247"/>
      <c r="G34" s="247"/>
      <c r="H34" s="247"/>
      <c r="I34" s="247"/>
      <c r="J34" s="494"/>
      <c r="K34" s="494"/>
      <c r="L34" s="494"/>
      <c r="M34" s="494"/>
      <c r="N34" s="494"/>
      <c r="O34" s="494"/>
      <c r="P34" s="494"/>
      <c r="Q34" s="494"/>
      <c r="R34" s="494"/>
      <c r="S34" s="494"/>
      <c r="T34" s="494"/>
      <c r="U34" s="494"/>
      <c r="V34" s="494"/>
      <c r="W34" s="494"/>
      <c r="X34" s="494"/>
      <c r="Y34" s="494"/>
      <c r="Z34" s="494"/>
      <c r="AA34" s="494"/>
      <c r="AB34" s="494"/>
      <c r="AC34" s="494"/>
    </row>
    <row r="35" spans="1:29" x14ac:dyDescent="0.2">
      <c r="A35" s="247"/>
      <c r="B35" s="247"/>
      <c r="C35" s="247"/>
      <c r="D35" s="247"/>
      <c r="E35" s="247"/>
      <c r="F35" s="247"/>
      <c r="G35" s="247"/>
      <c r="H35" s="247"/>
      <c r="I35" s="247"/>
      <c r="J35" s="494"/>
      <c r="K35" s="494"/>
      <c r="L35" s="494"/>
      <c r="M35" s="494"/>
      <c r="N35" s="494"/>
      <c r="O35" s="494"/>
      <c r="P35" s="494"/>
      <c r="Q35" s="494"/>
      <c r="R35" s="494"/>
      <c r="S35" s="494"/>
      <c r="T35" s="494"/>
      <c r="U35" s="494"/>
      <c r="V35" s="494"/>
      <c r="W35" s="494"/>
      <c r="X35" s="494"/>
      <c r="Y35" s="494"/>
      <c r="Z35" s="494"/>
      <c r="AA35" s="494"/>
      <c r="AB35" s="494"/>
      <c r="AC35" s="494"/>
    </row>
    <row r="36" spans="1:29" x14ac:dyDescent="0.2">
      <c r="A36" s="247"/>
      <c r="B36" s="247"/>
      <c r="C36" s="247"/>
      <c r="D36" s="247"/>
      <c r="E36" s="247"/>
      <c r="F36" s="247"/>
      <c r="G36" s="247"/>
      <c r="H36" s="247"/>
      <c r="I36" s="247"/>
      <c r="J36" s="494"/>
      <c r="K36" s="494"/>
      <c r="L36" s="494"/>
      <c r="M36" s="494"/>
      <c r="N36" s="494"/>
      <c r="O36" s="494"/>
      <c r="P36" s="494"/>
      <c r="Q36" s="494"/>
      <c r="R36" s="494"/>
      <c r="S36" s="494"/>
      <c r="T36" s="494"/>
      <c r="U36" s="494"/>
      <c r="V36" s="494"/>
      <c r="W36" s="494"/>
      <c r="X36" s="494"/>
      <c r="Y36" s="494"/>
      <c r="Z36" s="494"/>
      <c r="AA36" s="494"/>
      <c r="AB36" s="494"/>
      <c r="AC36" s="494"/>
    </row>
    <row r="37" spans="1:29" x14ac:dyDescent="0.2">
      <c r="A37" s="247"/>
      <c r="B37" s="247"/>
      <c r="C37" s="247"/>
      <c r="D37" s="247"/>
      <c r="E37" s="247"/>
      <c r="F37" s="247"/>
      <c r="G37" s="247"/>
      <c r="H37" s="247"/>
      <c r="I37" s="247"/>
      <c r="J37" s="494"/>
      <c r="K37" s="494"/>
      <c r="L37" s="494"/>
      <c r="M37" s="494"/>
      <c r="N37" s="494"/>
      <c r="O37" s="494"/>
      <c r="P37" s="494"/>
      <c r="Q37" s="494"/>
      <c r="R37" s="494"/>
      <c r="S37" s="494"/>
      <c r="T37" s="494"/>
      <c r="U37" s="494"/>
      <c r="V37" s="494"/>
      <c r="W37" s="494"/>
      <c r="X37" s="494"/>
      <c r="Y37" s="494"/>
      <c r="Z37" s="494"/>
      <c r="AA37" s="494"/>
      <c r="AB37" s="494"/>
      <c r="AC37" s="494"/>
    </row>
    <row r="38" spans="1:29" x14ac:dyDescent="0.2">
      <c r="A38" s="247"/>
      <c r="B38" s="247"/>
      <c r="C38" s="247"/>
      <c r="D38" s="247"/>
      <c r="E38" s="247"/>
      <c r="F38" s="247"/>
      <c r="G38" s="247"/>
      <c r="H38" s="247"/>
      <c r="I38" s="247"/>
      <c r="J38" s="494"/>
      <c r="K38" s="494"/>
      <c r="L38" s="494"/>
      <c r="M38" s="494"/>
      <c r="N38" s="494"/>
      <c r="O38" s="494"/>
      <c r="P38" s="494"/>
      <c r="Q38" s="494"/>
      <c r="R38" s="494"/>
      <c r="S38" s="494"/>
      <c r="T38" s="494"/>
      <c r="U38" s="494"/>
      <c r="V38" s="494"/>
      <c r="W38" s="494"/>
      <c r="X38" s="494"/>
      <c r="Y38" s="494"/>
      <c r="Z38" s="494"/>
      <c r="AA38" s="494"/>
      <c r="AB38" s="494"/>
      <c r="AC38" s="494"/>
    </row>
    <row r="39" spans="1:29" x14ac:dyDescent="0.2">
      <c r="A39" s="247"/>
      <c r="B39" s="247"/>
      <c r="C39" s="247"/>
      <c r="D39" s="247"/>
      <c r="E39" s="247"/>
      <c r="F39" s="247"/>
      <c r="G39" s="247"/>
      <c r="H39" s="247"/>
      <c r="I39" s="247"/>
      <c r="J39" s="494"/>
      <c r="K39" s="494"/>
      <c r="L39" s="494"/>
      <c r="M39" s="494"/>
      <c r="N39" s="494"/>
      <c r="O39" s="494"/>
      <c r="P39" s="494"/>
      <c r="Q39" s="494"/>
      <c r="R39" s="494"/>
      <c r="S39" s="494"/>
      <c r="T39" s="494"/>
      <c r="U39" s="494"/>
      <c r="V39" s="494"/>
      <c r="W39" s="494"/>
      <c r="X39" s="494"/>
      <c r="Y39" s="494"/>
      <c r="Z39" s="494"/>
      <c r="AA39" s="494"/>
      <c r="AB39" s="494"/>
      <c r="AC39" s="494"/>
    </row>
    <row r="40" spans="1:29" x14ac:dyDescent="0.2">
      <c r="A40" s="247"/>
      <c r="B40" s="247"/>
      <c r="C40" s="247"/>
      <c r="D40" s="247"/>
      <c r="E40" s="247"/>
      <c r="F40" s="247"/>
      <c r="G40" s="247"/>
      <c r="H40" s="247"/>
      <c r="I40" s="247"/>
      <c r="J40" s="494"/>
      <c r="K40" s="494"/>
      <c r="L40" s="494"/>
      <c r="M40" s="494"/>
      <c r="N40" s="494"/>
      <c r="O40" s="494"/>
      <c r="P40" s="494"/>
      <c r="Q40" s="494"/>
      <c r="R40" s="494"/>
      <c r="S40" s="494"/>
      <c r="T40" s="494"/>
      <c r="U40" s="494"/>
      <c r="V40" s="494"/>
      <c r="W40" s="494"/>
      <c r="X40" s="494"/>
      <c r="Y40" s="494"/>
      <c r="Z40" s="494"/>
      <c r="AA40" s="494"/>
      <c r="AB40" s="494"/>
      <c r="AC40" s="494"/>
    </row>
    <row r="41" spans="1:29" x14ac:dyDescent="0.2">
      <c r="A41" s="247"/>
      <c r="B41" s="247"/>
      <c r="C41" s="247"/>
      <c r="D41" s="247"/>
      <c r="E41" s="247"/>
      <c r="F41" s="247"/>
      <c r="G41" s="247"/>
      <c r="H41" s="247"/>
      <c r="I41" s="247"/>
      <c r="J41" s="494"/>
      <c r="K41" s="494"/>
      <c r="L41" s="494"/>
      <c r="M41" s="494"/>
      <c r="N41" s="494"/>
      <c r="O41" s="494"/>
      <c r="P41" s="494"/>
      <c r="Q41" s="494"/>
      <c r="R41" s="494"/>
      <c r="S41" s="494"/>
      <c r="T41" s="494"/>
      <c r="U41" s="494"/>
      <c r="V41" s="494"/>
      <c r="W41" s="494"/>
      <c r="X41" s="494"/>
      <c r="Y41" s="494"/>
      <c r="Z41" s="494"/>
      <c r="AA41" s="494"/>
      <c r="AB41" s="494"/>
      <c r="AC41" s="494"/>
    </row>
    <row r="42" spans="1:29" x14ac:dyDescent="0.2">
      <c r="A42" s="247"/>
      <c r="B42" s="247"/>
      <c r="C42" s="247"/>
      <c r="D42" s="247"/>
      <c r="E42" s="247"/>
      <c r="F42" s="247"/>
      <c r="G42" s="247"/>
      <c r="H42" s="247"/>
      <c r="I42" s="247"/>
      <c r="J42" s="494"/>
      <c r="K42" s="494"/>
      <c r="L42" s="494"/>
      <c r="M42" s="494"/>
      <c r="N42" s="494"/>
      <c r="O42" s="494"/>
      <c r="P42" s="494"/>
      <c r="Q42" s="494"/>
      <c r="R42" s="494"/>
      <c r="S42" s="494"/>
      <c r="T42" s="494"/>
      <c r="U42" s="494"/>
      <c r="V42" s="494"/>
      <c r="W42" s="494"/>
      <c r="X42" s="494"/>
      <c r="Y42" s="494"/>
      <c r="Z42" s="494"/>
      <c r="AA42" s="494"/>
      <c r="AB42" s="494"/>
      <c r="AC42" s="494"/>
    </row>
    <row r="43" spans="1:29" x14ac:dyDescent="0.2">
      <c r="A43" s="247"/>
      <c r="B43" s="247"/>
      <c r="C43" s="247"/>
      <c r="D43" s="247"/>
      <c r="E43" s="247"/>
      <c r="F43" s="247"/>
      <c r="G43" s="247"/>
      <c r="H43" s="247"/>
      <c r="I43" s="247"/>
      <c r="J43" s="494"/>
      <c r="K43" s="494"/>
      <c r="L43" s="494"/>
      <c r="M43" s="494"/>
      <c r="N43" s="494"/>
      <c r="O43" s="494"/>
      <c r="P43" s="494"/>
      <c r="Q43" s="494"/>
      <c r="R43" s="494"/>
      <c r="S43" s="494"/>
      <c r="T43" s="494"/>
      <c r="U43" s="494"/>
      <c r="V43" s="494"/>
      <c r="W43" s="494"/>
      <c r="X43" s="494"/>
      <c r="Y43" s="494"/>
      <c r="Z43" s="494"/>
      <c r="AA43" s="494"/>
      <c r="AB43" s="494"/>
      <c r="AC43" s="494"/>
    </row>
    <row r="44" spans="1:29" x14ac:dyDescent="0.2">
      <c r="A44" s="247"/>
      <c r="B44" s="247"/>
      <c r="C44" s="247"/>
      <c r="D44" s="247"/>
      <c r="E44" s="247"/>
      <c r="F44" s="247"/>
      <c r="G44" s="247"/>
      <c r="H44" s="247"/>
      <c r="I44" s="247"/>
      <c r="J44" s="494"/>
      <c r="K44" s="494"/>
      <c r="L44" s="494"/>
      <c r="M44" s="494"/>
      <c r="N44" s="494"/>
      <c r="O44" s="494"/>
      <c r="P44" s="494"/>
      <c r="Q44" s="494"/>
      <c r="R44" s="494"/>
      <c r="S44" s="494"/>
      <c r="T44" s="494"/>
      <c r="U44" s="494"/>
      <c r="V44" s="494"/>
      <c r="W44" s="494"/>
      <c r="X44" s="494"/>
      <c r="Y44" s="494"/>
      <c r="Z44" s="494"/>
      <c r="AA44" s="494"/>
      <c r="AB44" s="494"/>
      <c r="AC44" s="494"/>
    </row>
    <row r="45" spans="1:29" x14ac:dyDescent="0.2">
      <c r="A45" s="247"/>
      <c r="B45" s="247"/>
      <c r="C45" s="247"/>
      <c r="D45" s="247"/>
      <c r="E45" s="247"/>
      <c r="F45" s="247"/>
      <c r="G45" s="247"/>
      <c r="H45" s="247"/>
      <c r="I45" s="247"/>
      <c r="J45" s="494"/>
      <c r="K45" s="494"/>
      <c r="L45" s="494"/>
      <c r="M45" s="494"/>
      <c r="N45" s="494"/>
      <c r="O45" s="494"/>
      <c r="P45" s="494"/>
      <c r="Q45" s="494"/>
      <c r="R45" s="494"/>
      <c r="S45" s="494"/>
      <c r="T45" s="494"/>
      <c r="U45" s="494"/>
      <c r="V45" s="494"/>
      <c r="W45" s="494"/>
      <c r="X45" s="494"/>
      <c r="Y45" s="494"/>
      <c r="Z45" s="494"/>
      <c r="AA45" s="494"/>
      <c r="AB45" s="494"/>
      <c r="AC45" s="494"/>
    </row>
    <row r="46" spans="1:29" x14ac:dyDescent="0.2">
      <c r="A46" s="247"/>
      <c r="B46" s="247"/>
      <c r="C46" s="247"/>
      <c r="D46" s="247"/>
      <c r="E46" s="247"/>
      <c r="F46" s="247"/>
      <c r="G46" s="247"/>
      <c r="H46" s="247"/>
      <c r="I46" s="247"/>
      <c r="J46" s="494"/>
      <c r="K46" s="494"/>
      <c r="L46" s="494"/>
      <c r="M46" s="494"/>
      <c r="N46" s="494"/>
      <c r="O46" s="494"/>
      <c r="P46" s="494"/>
      <c r="Q46" s="494"/>
      <c r="R46" s="494"/>
      <c r="S46" s="494"/>
      <c r="T46" s="494"/>
      <c r="U46" s="494"/>
      <c r="V46" s="494"/>
      <c r="W46" s="494"/>
      <c r="X46" s="494"/>
      <c r="Y46" s="494"/>
      <c r="Z46" s="494"/>
      <c r="AA46" s="494"/>
      <c r="AB46" s="494"/>
      <c r="AC46" s="494"/>
    </row>
    <row r="47" spans="1:29" x14ac:dyDescent="0.2">
      <c r="A47" s="247"/>
      <c r="B47" s="247"/>
      <c r="C47" s="247"/>
      <c r="D47" s="247"/>
      <c r="E47" s="247"/>
      <c r="F47" s="247"/>
      <c r="G47" s="247"/>
      <c r="H47" s="247"/>
      <c r="I47" s="247"/>
      <c r="J47" s="494"/>
      <c r="K47" s="494"/>
      <c r="L47" s="494"/>
      <c r="M47" s="494"/>
      <c r="N47" s="494"/>
      <c r="O47" s="494"/>
      <c r="P47" s="494"/>
      <c r="Q47" s="494"/>
      <c r="R47" s="494"/>
      <c r="S47" s="494"/>
      <c r="T47" s="494"/>
      <c r="U47" s="494"/>
      <c r="V47" s="494"/>
      <c r="W47" s="494"/>
      <c r="X47" s="494"/>
      <c r="Y47" s="494"/>
      <c r="Z47" s="494"/>
      <c r="AA47" s="494"/>
      <c r="AB47" s="494"/>
      <c r="AC47" s="494"/>
    </row>
    <row r="48" spans="1:29" x14ac:dyDescent="0.2">
      <c r="A48" s="247"/>
      <c r="B48" s="247"/>
      <c r="C48" s="247"/>
      <c r="D48" s="247"/>
      <c r="E48" s="247"/>
      <c r="F48" s="247"/>
      <c r="G48" s="247"/>
      <c r="H48" s="247"/>
      <c r="I48" s="247"/>
      <c r="J48" s="494"/>
      <c r="K48" s="494"/>
      <c r="L48" s="494"/>
      <c r="M48" s="494"/>
      <c r="N48" s="494"/>
      <c r="O48" s="494"/>
      <c r="P48" s="494"/>
      <c r="Q48" s="494"/>
      <c r="R48" s="494"/>
      <c r="S48" s="494"/>
      <c r="T48" s="494"/>
      <c r="U48" s="494"/>
      <c r="V48" s="494"/>
      <c r="W48" s="494"/>
      <c r="X48" s="494"/>
      <c r="Y48" s="494"/>
      <c r="Z48" s="494"/>
      <c r="AA48" s="494"/>
      <c r="AB48" s="494"/>
      <c r="AC48" s="494"/>
    </row>
    <row r="49" spans="1:29" x14ac:dyDescent="0.2">
      <c r="A49" s="247"/>
      <c r="B49" s="247"/>
      <c r="C49" s="247"/>
      <c r="D49" s="247"/>
      <c r="E49" s="247"/>
      <c r="F49" s="247"/>
      <c r="G49" s="247"/>
      <c r="H49" s="247"/>
      <c r="I49" s="247"/>
      <c r="J49" s="494"/>
      <c r="K49" s="494"/>
      <c r="L49" s="494"/>
      <c r="M49" s="494"/>
      <c r="N49" s="494"/>
      <c r="O49" s="494"/>
      <c r="P49" s="494"/>
      <c r="Q49" s="494"/>
      <c r="R49" s="494"/>
      <c r="S49" s="494"/>
      <c r="T49" s="494"/>
      <c r="U49" s="494"/>
      <c r="V49" s="494"/>
      <c r="W49" s="494"/>
      <c r="X49" s="494"/>
      <c r="Y49" s="494"/>
      <c r="Z49" s="494"/>
      <c r="AA49" s="494"/>
      <c r="AB49" s="494"/>
      <c r="AC49" s="494"/>
    </row>
    <row r="50" spans="1:29" x14ac:dyDescent="0.2">
      <c r="A50" s="247"/>
      <c r="B50" s="247"/>
      <c r="C50" s="247"/>
      <c r="D50" s="247"/>
      <c r="E50" s="247"/>
      <c r="F50" s="247"/>
      <c r="G50" s="247"/>
      <c r="H50" s="247"/>
      <c r="I50" s="247"/>
      <c r="J50" s="494"/>
      <c r="K50" s="494"/>
      <c r="L50" s="494"/>
      <c r="M50" s="494"/>
      <c r="N50" s="494"/>
      <c r="O50" s="494"/>
      <c r="P50" s="494"/>
      <c r="Q50" s="494"/>
      <c r="R50" s="494"/>
      <c r="S50" s="494"/>
      <c r="T50" s="494"/>
      <c r="U50" s="494"/>
      <c r="V50" s="494"/>
      <c r="W50" s="494"/>
      <c r="X50" s="494"/>
      <c r="Y50" s="494"/>
      <c r="Z50" s="494"/>
      <c r="AA50" s="494"/>
      <c r="AB50" s="494"/>
      <c r="AC50" s="494"/>
    </row>
    <row r="51" spans="1:29" x14ac:dyDescent="0.2">
      <c r="A51" s="247"/>
      <c r="B51" s="247"/>
      <c r="C51" s="247"/>
      <c r="D51" s="247"/>
      <c r="E51" s="247"/>
      <c r="F51" s="247"/>
      <c r="G51" s="247"/>
      <c r="H51" s="247"/>
      <c r="I51" s="247"/>
      <c r="J51" s="494"/>
      <c r="K51" s="494"/>
      <c r="L51" s="494"/>
      <c r="M51" s="494"/>
      <c r="N51" s="494"/>
      <c r="O51" s="494"/>
      <c r="P51" s="494"/>
      <c r="Q51" s="494"/>
      <c r="R51" s="494"/>
      <c r="S51" s="494"/>
      <c r="T51" s="494"/>
      <c r="U51" s="494"/>
      <c r="V51" s="494"/>
      <c r="W51" s="494"/>
      <c r="X51" s="494"/>
      <c r="Y51" s="494"/>
      <c r="Z51" s="494"/>
      <c r="AA51" s="494"/>
      <c r="AB51" s="494"/>
      <c r="AC51" s="494"/>
    </row>
    <row r="52" spans="1:29" x14ac:dyDescent="0.2">
      <c r="A52" s="247"/>
      <c r="B52" s="247"/>
      <c r="C52" s="247"/>
      <c r="D52" s="247"/>
      <c r="E52" s="247"/>
      <c r="F52" s="247"/>
      <c r="G52" s="247"/>
      <c r="H52" s="247"/>
      <c r="I52" s="247"/>
      <c r="J52" s="494"/>
      <c r="K52" s="494"/>
      <c r="L52" s="494"/>
      <c r="M52" s="494"/>
      <c r="N52" s="494"/>
      <c r="O52" s="494"/>
      <c r="P52" s="494"/>
      <c r="Q52" s="494"/>
      <c r="R52" s="494"/>
      <c r="S52" s="494"/>
      <c r="T52" s="494"/>
      <c r="U52" s="494"/>
      <c r="V52" s="494"/>
      <c r="W52" s="494"/>
      <c r="X52" s="494"/>
      <c r="Y52" s="494"/>
      <c r="Z52" s="494"/>
      <c r="AA52" s="494"/>
      <c r="AB52" s="494"/>
      <c r="AC52" s="494"/>
    </row>
    <row r="53" spans="1:29" x14ac:dyDescent="0.2">
      <c r="A53" s="247"/>
      <c r="B53" s="247"/>
      <c r="C53" s="247"/>
      <c r="D53" s="247"/>
      <c r="E53" s="247"/>
      <c r="F53" s="247"/>
      <c r="G53" s="247"/>
      <c r="H53" s="247"/>
      <c r="I53" s="247"/>
      <c r="J53" s="494"/>
      <c r="K53" s="494"/>
      <c r="L53" s="494"/>
      <c r="M53" s="494"/>
      <c r="N53" s="494"/>
      <c r="O53" s="494"/>
      <c r="P53" s="494"/>
      <c r="Q53" s="494"/>
      <c r="R53" s="494"/>
      <c r="S53" s="494"/>
      <c r="T53" s="494"/>
      <c r="U53" s="494"/>
      <c r="V53" s="494"/>
      <c r="W53" s="494"/>
      <c r="X53" s="494"/>
      <c r="Y53" s="494"/>
      <c r="Z53" s="494"/>
      <c r="AA53" s="494"/>
      <c r="AB53" s="494"/>
      <c r="AC53" s="494"/>
    </row>
    <row r="54" spans="1:29" x14ac:dyDescent="0.2">
      <c r="A54" s="247"/>
      <c r="B54" s="247"/>
      <c r="C54" s="247"/>
      <c r="D54" s="247"/>
      <c r="E54" s="247"/>
      <c r="F54" s="247"/>
      <c r="G54" s="247"/>
      <c r="H54" s="247"/>
      <c r="I54" s="247"/>
      <c r="J54" s="494"/>
      <c r="K54" s="494"/>
      <c r="L54" s="494"/>
      <c r="M54" s="494"/>
      <c r="N54" s="494"/>
      <c r="O54" s="494"/>
      <c r="P54" s="494"/>
      <c r="Q54" s="494"/>
      <c r="R54" s="494"/>
      <c r="S54" s="494"/>
      <c r="T54" s="494"/>
      <c r="U54" s="494"/>
      <c r="V54" s="494"/>
      <c r="W54" s="494"/>
      <c r="X54" s="494"/>
      <c r="Y54" s="494"/>
      <c r="Z54" s="494"/>
      <c r="AA54" s="494"/>
      <c r="AB54" s="494"/>
      <c r="AC54" s="494"/>
    </row>
    <row r="55" spans="1:29" x14ac:dyDescent="0.2">
      <c r="A55" s="247"/>
      <c r="B55" s="247"/>
      <c r="C55" s="247"/>
      <c r="D55" s="247"/>
      <c r="E55" s="247"/>
      <c r="F55" s="247"/>
      <c r="G55" s="247"/>
      <c r="H55" s="247"/>
      <c r="I55" s="247"/>
      <c r="J55" s="494"/>
      <c r="K55" s="494"/>
      <c r="L55" s="494"/>
      <c r="M55" s="494"/>
      <c r="N55" s="494"/>
      <c r="O55" s="494"/>
      <c r="P55" s="494"/>
      <c r="Q55" s="494"/>
      <c r="R55" s="494"/>
      <c r="S55" s="494"/>
      <c r="T55" s="494"/>
      <c r="U55" s="494"/>
      <c r="V55" s="494"/>
      <c r="W55" s="494"/>
      <c r="X55" s="494"/>
      <c r="Y55" s="494"/>
      <c r="Z55" s="494"/>
      <c r="AA55" s="494"/>
      <c r="AB55" s="494"/>
      <c r="AC55" s="494"/>
    </row>
    <row r="56" spans="1:29" x14ac:dyDescent="0.2">
      <c r="A56" s="247"/>
      <c r="B56" s="247"/>
      <c r="C56" s="247"/>
      <c r="D56" s="247"/>
      <c r="E56" s="247"/>
      <c r="F56" s="247"/>
      <c r="G56" s="247"/>
      <c r="H56" s="247"/>
      <c r="I56" s="247"/>
      <c r="J56" s="494"/>
      <c r="K56" s="494"/>
      <c r="L56" s="494"/>
      <c r="M56" s="494"/>
      <c r="N56" s="494"/>
      <c r="O56" s="494"/>
      <c r="P56" s="494"/>
      <c r="Q56" s="494"/>
      <c r="R56" s="494"/>
      <c r="S56" s="494"/>
      <c r="T56" s="494"/>
      <c r="U56" s="494"/>
      <c r="V56" s="494"/>
      <c r="W56" s="494"/>
      <c r="X56" s="494"/>
      <c r="Y56" s="494"/>
      <c r="Z56" s="494"/>
      <c r="AA56" s="494"/>
      <c r="AB56" s="494"/>
      <c r="AC56" s="494"/>
    </row>
    <row r="57" spans="1:29" x14ac:dyDescent="0.2">
      <c r="A57" s="247"/>
      <c r="B57" s="247"/>
      <c r="C57" s="247"/>
      <c r="D57" s="247"/>
      <c r="E57" s="247"/>
      <c r="F57" s="247"/>
      <c r="G57" s="247"/>
      <c r="H57" s="247"/>
      <c r="I57" s="247"/>
      <c r="K57" s="494"/>
      <c r="L57" s="494"/>
      <c r="M57" s="494"/>
      <c r="N57" s="494"/>
      <c r="O57" s="494"/>
      <c r="P57" s="494"/>
      <c r="Q57" s="494"/>
      <c r="R57" s="494"/>
      <c r="S57" s="494"/>
      <c r="T57" s="494"/>
      <c r="U57" s="494"/>
      <c r="V57" s="494"/>
      <c r="W57" s="494"/>
      <c r="X57" s="494"/>
      <c r="Y57" s="494"/>
      <c r="Z57" s="494"/>
      <c r="AA57" s="494"/>
      <c r="AB57" s="494"/>
      <c r="AC57" s="494"/>
    </row>
    <row r="58" spans="1:29" x14ac:dyDescent="0.2">
      <c r="K58" s="494"/>
      <c r="L58" s="494"/>
      <c r="M58" s="494"/>
      <c r="N58" s="494"/>
      <c r="O58" s="494"/>
      <c r="P58" s="494"/>
      <c r="Q58" s="494"/>
      <c r="R58" s="494"/>
      <c r="S58" s="494"/>
      <c r="T58" s="494"/>
      <c r="U58" s="494"/>
      <c r="V58" s="494"/>
      <c r="W58" s="494"/>
      <c r="X58" s="494"/>
      <c r="Y58" s="494"/>
      <c r="Z58" s="494"/>
      <c r="AA58" s="494"/>
      <c r="AB58" s="494"/>
      <c r="AC58" s="494"/>
    </row>
    <row r="59" spans="1:29" x14ac:dyDescent="0.2">
      <c r="K59" s="494"/>
      <c r="L59" s="494"/>
      <c r="M59" s="494"/>
      <c r="N59" s="494"/>
      <c r="O59" s="494"/>
      <c r="P59" s="494"/>
      <c r="Q59" s="494"/>
      <c r="R59" s="494"/>
      <c r="S59" s="494"/>
      <c r="T59" s="494"/>
      <c r="U59" s="494"/>
      <c r="V59" s="494"/>
      <c r="W59" s="494"/>
      <c r="X59" s="494"/>
      <c r="Y59" s="494"/>
      <c r="Z59" s="494"/>
      <c r="AA59" s="494"/>
      <c r="AB59" s="494"/>
      <c r="AC59" s="494"/>
    </row>
    <row r="60" spans="1:29" x14ac:dyDescent="0.2">
      <c r="K60" s="494"/>
      <c r="L60" s="494"/>
      <c r="M60" s="494"/>
      <c r="N60" s="494"/>
      <c r="O60" s="494"/>
      <c r="P60" s="494"/>
      <c r="Q60" s="494"/>
      <c r="R60" s="494"/>
      <c r="S60" s="494"/>
      <c r="T60" s="494"/>
      <c r="U60" s="494"/>
      <c r="V60" s="494"/>
      <c r="W60" s="494"/>
      <c r="X60" s="494"/>
      <c r="Y60" s="494"/>
      <c r="Z60" s="494"/>
      <c r="AA60" s="494"/>
      <c r="AB60" s="494"/>
      <c r="AC60" s="494"/>
    </row>
    <row r="61" spans="1:29" x14ac:dyDescent="0.2">
      <c r="K61" s="494"/>
      <c r="L61" s="494"/>
      <c r="M61" s="494"/>
      <c r="N61" s="494"/>
      <c r="O61" s="494"/>
      <c r="P61" s="494"/>
      <c r="Q61" s="494"/>
      <c r="R61" s="494"/>
      <c r="S61" s="494"/>
      <c r="T61" s="494"/>
      <c r="U61" s="494"/>
      <c r="V61" s="494"/>
      <c r="W61" s="494"/>
      <c r="X61" s="494"/>
      <c r="Y61" s="494"/>
      <c r="Z61" s="494"/>
      <c r="AA61" s="494"/>
      <c r="AB61" s="494"/>
      <c r="AC61" s="494"/>
    </row>
    <row r="62" spans="1:29" x14ac:dyDescent="0.2">
      <c r="K62" s="494"/>
      <c r="L62" s="494"/>
      <c r="M62" s="494"/>
      <c r="N62" s="494"/>
      <c r="O62" s="494"/>
      <c r="P62" s="494"/>
      <c r="Q62" s="494"/>
      <c r="R62" s="494"/>
      <c r="S62" s="494"/>
      <c r="T62" s="494"/>
      <c r="U62" s="494"/>
      <c r="V62" s="494"/>
      <c r="W62" s="494"/>
      <c r="X62" s="494"/>
      <c r="Y62" s="494"/>
      <c r="Z62" s="494"/>
      <c r="AA62" s="494"/>
      <c r="AB62" s="494"/>
      <c r="AC62" s="494"/>
    </row>
    <row r="63" spans="1:29" x14ac:dyDescent="0.2">
      <c r="K63" s="494"/>
      <c r="L63" s="494"/>
      <c r="M63" s="494"/>
      <c r="N63" s="494"/>
      <c r="O63" s="494"/>
      <c r="P63" s="494"/>
      <c r="Q63" s="494"/>
      <c r="R63" s="494"/>
      <c r="S63" s="494"/>
      <c r="T63" s="494"/>
      <c r="U63" s="494"/>
      <c r="V63" s="494"/>
      <c r="W63" s="494"/>
      <c r="X63" s="494"/>
      <c r="Y63" s="494"/>
      <c r="Z63" s="494"/>
      <c r="AA63" s="494"/>
      <c r="AB63" s="494"/>
      <c r="AC63" s="494"/>
    </row>
    <row r="64" spans="1:29" x14ac:dyDescent="0.2">
      <c r="K64" s="494"/>
      <c r="L64" s="494"/>
      <c r="M64" s="494"/>
      <c r="N64" s="494"/>
      <c r="O64" s="494"/>
      <c r="P64" s="494"/>
      <c r="Q64" s="494"/>
      <c r="R64" s="494"/>
      <c r="S64" s="494"/>
      <c r="T64" s="494"/>
      <c r="U64" s="494"/>
      <c r="V64" s="494"/>
      <c r="W64" s="494"/>
      <c r="X64" s="494"/>
      <c r="Y64" s="494"/>
      <c r="Z64" s="494"/>
      <c r="AA64" s="494"/>
      <c r="AB64" s="494"/>
      <c r="AC64" s="494"/>
    </row>
    <row r="65" spans="11:29" x14ac:dyDescent="0.2">
      <c r="K65" s="494"/>
      <c r="L65" s="494"/>
      <c r="M65" s="494"/>
      <c r="N65" s="494"/>
      <c r="O65" s="494"/>
      <c r="P65" s="494"/>
      <c r="Q65" s="494"/>
      <c r="R65" s="494"/>
      <c r="S65" s="494"/>
      <c r="T65" s="494"/>
      <c r="U65" s="494"/>
      <c r="V65" s="494"/>
      <c r="W65" s="494"/>
      <c r="X65" s="494"/>
      <c r="Y65" s="494"/>
      <c r="Z65" s="494"/>
      <c r="AA65" s="494"/>
      <c r="AB65" s="494"/>
      <c r="AC65" s="494"/>
    </row>
    <row r="66" spans="11:29" x14ac:dyDescent="0.2">
      <c r="K66" s="494"/>
      <c r="L66" s="494"/>
      <c r="M66" s="494"/>
      <c r="N66" s="494"/>
      <c r="O66" s="494"/>
      <c r="P66" s="494"/>
      <c r="Q66" s="494"/>
      <c r="R66" s="494"/>
      <c r="S66" s="494"/>
      <c r="T66" s="494"/>
      <c r="U66" s="494"/>
      <c r="V66" s="494"/>
      <c r="W66" s="494"/>
      <c r="X66" s="494"/>
      <c r="Y66" s="494"/>
      <c r="Z66" s="494"/>
      <c r="AA66" s="494"/>
      <c r="AB66" s="494"/>
      <c r="AC66" s="494"/>
    </row>
    <row r="67" spans="11:29" x14ac:dyDescent="0.2">
      <c r="K67" s="494"/>
      <c r="L67" s="494"/>
      <c r="M67" s="494"/>
      <c r="N67" s="494"/>
      <c r="O67" s="494"/>
      <c r="P67" s="494"/>
      <c r="Q67" s="494"/>
      <c r="R67" s="494"/>
      <c r="S67" s="494"/>
      <c r="T67" s="494"/>
      <c r="U67" s="494"/>
      <c r="V67" s="494"/>
      <c r="W67" s="494"/>
      <c r="X67" s="494"/>
      <c r="Y67" s="494"/>
      <c r="Z67" s="494"/>
      <c r="AA67" s="494"/>
      <c r="AB67" s="494"/>
      <c r="AC67" s="494"/>
    </row>
    <row r="68" spans="11:29" x14ac:dyDescent="0.2">
      <c r="K68" s="494"/>
      <c r="L68" s="494"/>
      <c r="M68" s="494"/>
      <c r="N68" s="494"/>
      <c r="O68" s="494"/>
      <c r="P68" s="494"/>
      <c r="Q68" s="494"/>
      <c r="R68" s="494"/>
      <c r="S68" s="494"/>
      <c r="T68" s="494"/>
      <c r="U68" s="494"/>
      <c r="V68" s="494"/>
      <c r="W68" s="494"/>
      <c r="X68" s="494"/>
      <c r="Y68" s="494"/>
      <c r="Z68" s="494"/>
      <c r="AA68" s="494"/>
      <c r="AB68" s="494"/>
      <c r="AC68" s="494"/>
    </row>
  </sheetData>
  <pageMargins left="0.7" right="0.7" top="0.75" bottom="0.75" header="0.3" footer="0.3"/>
  <pageSetup paperSize="9" orientation="portrait" r:id="rId1"/>
  <headerFooter>
    <oddHeader>&amp;COkt16</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9"/>
  <sheetViews>
    <sheetView view="pageLayout" zoomScaleNormal="100" workbookViewId="0">
      <selection sqref="A1:D1"/>
    </sheetView>
  </sheetViews>
  <sheetFormatPr defaultColWidth="10.140625" defaultRowHeight="13.5" customHeight="1" x14ac:dyDescent="0.2"/>
  <cols>
    <col min="1" max="1" width="21" style="289" customWidth="1"/>
    <col min="2" max="2" width="6.7109375" style="289" customWidth="1"/>
    <col min="3" max="3" width="4.7109375" style="289" customWidth="1"/>
    <col min="4" max="4" width="9.7109375" style="289" bestFit="1" customWidth="1"/>
    <col min="5" max="5" width="15.5703125" style="289" bestFit="1" customWidth="1"/>
    <col min="6" max="6" width="11.28515625" style="289" bestFit="1" customWidth="1"/>
    <col min="7" max="7" width="10.28515625" style="289" bestFit="1" customWidth="1"/>
    <col min="8" max="8" width="10" style="289" bestFit="1" customWidth="1"/>
    <col min="9" max="256" width="10.140625" style="289" customWidth="1"/>
    <col min="257" max="16384" width="10.140625" style="290"/>
  </cols>
  <sheetData>
    <row r="1" spans="1:26" ht="14.1" customHeight="1" thickBot="1" x14ac:dyDescent="0.25">
      <c r="A1" s="600" t="s">
        <v>129</v>
      </c>
      <c r="B1" s="589"/>
      <c r="C1" s="601"/>
      <c r="D1" s="602"/>
      <c r="E1" s="588" t="s">
        <v>174</v>
      </c>
      <c r="F1" s="589"/>
      <c r="G1" s="590"/>
      <c r="H1" s="591"/>
      <c r="I1" s="406"/>
      <c r="J1" s="406"/>
      <c r="K1" s="406"/>
      <c r="L1" s="406"/>
      <c r="M1" s="406"/>
      <c r="N1" s="406"/>
      <c r="O1" s="406"/>
      <c r="P1" s="406"/>
      <c r="Q1" s="406"/>
      <c r="R1" s="406"/>
      <c r="S1" s="406"/>
      <c r="T1" s="406"/>
      <c r="U1" s="406"/>
      <c r="V1" s="406"/>
      <c r="W1" s="406"/>
      <c r="X1" s="406"/>
      <c r="Y1" s="406"/>
      <c r="Z1" s="406"/>
    </row>
    <row r="2" spans="1:26" ht="14.1" customHeight="1" thickBot="1" x14ac:dyDescent="0.25">
      <c r="A2" s="416"/>
      <c r="B2" s="417"/>
      <c r="C2" s="418"/>
      <c r="D2" s="293"/>
      <c r="E2" s="293"/>
      <c r="F2" s="419"/>
      <c r="G2" s="419"/>
      <c r="H2" s="300"/>
      <c r="I2" s="406"/>
      <c r="J2" s="406"/>
      <c r="K2" s="406"/>
      <c r="L2" s="406"/>
      <c r="M2" s="406"/>
      <c r="N2" s="406"/>
      <c r="O2" s="406"/>
      <c r="P2" s="406"/>
      <c r="Q2" s="406"/>
      <c r="R2" s="406"/>
      <c r="S2" s="406"/>
      <c r="T2" s="406"/>
      <c r="U2" s="406"/>
      <c r="V2" s="406"/>
      <c r="W2" s="406"/>
      <c r="X2" s="406"/>
      <c r="Y2" s="406"/>
      <c r="Z2" s="406"/>
    </row>
    <row r="3" spans="1:26" ht="14.1" customHeight="1" thickBot="1" x14ac:dyDescent="0.25">
      <c r="A3" s="592" t="s">
        <v>13</v>
      </c>
      <c r="B3" s="593"/>
      <c r="C3" s="594"/>
      <c r="D3" s="595"/>
      <c r="E3" s="405"/>
      <c r="F3" s="405"/>
      <c r="G3" s="405"/>
      <c r="H3" s="405"/>
      <c r="I3" s="406"/>
      <c r="J3" s="406"/>
      <c r="K3" s="406"/>
      <c r="L3" s="406"/>
      <c r="M3" s="406"/>
      <c r="N3" s="406"/>
      <c r="O3" s="406"/>
      <c r="P3" s="406"/>
      <c r="Q3" s="406"/>
      <c r="R3" s="406"/>
      <c r="S3" s="406"/>
      <c r="T3" s="406"/>
      <c r="U3" s="406"/>
      <c r="V3" s="406"/>
      <c r="W3" s="406"/>
      <c r="X3" s="406"/>
      <c r="Y3" s="406"/>
      <c r="Z3" s="406"/>
    </row>
    <row r="4" spans="1:26" ht="14.1" customHeight="1" thickBot="1" x14ac:dyDescent="0.25">
      <c r="A4" s="596" t="s">
        <v>140</v>
      </c>
      <c r="B4" s="597"/>
      <c r="C4" s="598" t="s">
        <v>5</v>
      </c>
      <c r="D4" s="599"/>
      <c r="E4" s="405"/>
      <c r="F4" s="405"/>
      <c r="G4" s="405"/>
      <c r="H4" s="405"/>
      <c r="I4" s="406"/>
      <c r="J4" s="406"/>
      <c r="K4" s="406"/>
      <c r="L4" s="406"/>
      <c r="M4" s="406"/>
      <c r="N4" s="406"/>
      <c r="O4" s="406"/>
      <c r="P4" s="406"/>
      <c r="Q4" s="406"/>
      <c r="R4" s="406"/>
      <c r="S4" s="406"/>
      <c r="T4" s="406"/>
      <c r="U4" s="406"/>
      <c r="V4" s="406"/>
      <c r="W4" s="406"/>
      <c r="X4" s="406"/>
      <c r="Y4" s="406"/>
      <c r="Z4" s="406"/>
    </row>
    <row r="5" spans="1:26" ht="14.1" customHeight="1" thickBot="1" x14ac:dyDescent="0.25">
      <c r="A5" s="582" t="s">
        <v>1</v>
      </c>
      <c r="B5" s="583"/>
      <c r="C5" s="584">
        <v>37</v>
      </c>
      <c r="D5" s="585"/>
      <c r="E5" s="405"/>
      <c r="F5" s="405"/>
      <c r="G5" s="405"/>
      <c r="H5" s="405"/>
      <c r="I5" s="406"/>
      <c r="J5" s="406"/>
      <c r="K5" s="406"/>
      <c r="L5" s="406"/>
      <c r="M5" s="406"/>
      <c r="N5" s="406"/>
      <c r="O5" s="406"/>
      <c r="P5" s="406"/>
      <c r="Q5" s="406"/>
      <c r="R5" s="406"/>
      <c r="S5" s="406"/>
      <c r="T5" s="406"/>
      <c r="U5" s="406"/>
      <c r="V5" s="406"/>
      <c r="W5" s="406"/>
      <c r="X5" s="406"/>
      <c r="Y5" s="406"/>
      <c r="Z5" s="406"/>
    </row>
    <row r="6" spans="1:26" ht="14.1" customHeight="1" thickBot="1" x14ac:dyDescent="0.25">
      <c r="A6" s="586"/>
      <c r="B6" s="587"/>
      <c r="C6" s="420"/>
      <c r="D6" s="421"/>
      <c r="E6" s="422"/>
      <c r="F6" s="603"/>
      <c r="G6" s="604"/>
      <c r="H6" s="423"/>
      <c r="I6" s="406"/>
      <c r="J6" s="406"/>
      <c r="K6" s="406"/>
      <c r="L6" s="406"/>
      <c r="M6" s="406"/>
      <c r="N6" s="406"/>
      <c r="O6" s="406"/>
      <c r="P6" s="406"/>
      <c r="Q6" s="406"/>
      <c r="R6" s="406"/>
      <c r="S6" s="406"/>
      <c r="T6" s="406"/>
      <c r="U6" s="406"/>
      <c r="V6" s="406"/>
      <c r="W6" s="406"/>
      <c r="X6" s="406"/>
      <c r="Y6" s="406"/>
      <c r="Z6" s="406"/>
    </row>
    <row r="7" spans="1:26" ht="14.1" customHeight="1" thickBot="1" x14ac:dyDescent="0.25">
      <c r="A7" s="502" t="str">
        <f>IF(C8+C13+C17+C20&gt;1,"Du skal kun skrive i 1 af de 4 felter for anciennitet",".")</f>
        <v>.</v>
      </c>
      <c r="B7" s="504"/>
      <c r="C7" s="424"/>
      <c r="D7" s="425"/>
      <c r="E7" s="426" t="str">
        <f>DATABANK!B20</f>
        <v xml:space="preserve"> 1.10.2016 </v>
      </c>
      <c r="F7" s="426" t="s">
        <v>159</v>
      </c>
      <c r="G7" s="426" t="s">
        <v>158</v>
      </c>
      <c r="H7" s="427" t="s">
        <v>17</v>
      </c>
      <c r="I7" s="406"/>
      <c r="J7" s="406"/>
      <c r="K7" s="406"/>
      <c r="L7" s="406"/>
      <c r="M7" s="406"/>
      <c r="N7" s="406"/>
      <c r="O7" s="406"/>
      <c r="P7" s="406"/>
      <c r="Q7" s="406"/>
      <c r="R7" s="406"/>
      <c r="S7" s="406"/>
      <c r="T7" s="406"/>
      <c r="U7" s="406"/>
      <c r="V7" s="406"/>
      <c r="W7" s="406"/>
      <c r="X7" s="406"/>
      <c r="Y7" s="406"/>
      <c r="Z7" s="406"/>
    </row>
    <row r="8" spans="1:26" ht="14.1" customHeight="1" thickBot="1" x14ac:dyDescent="0.25">
      <c r="A8" s="605" t="s">
        <v>167</v>
      </c>
      <c r="B8" s="606"/>
      <c r="C8" s="503"/>
      <c r="D8" s="428" t="s">
        <v>137</v>
      </c>
      <c r="E8" s="429" t="s">
        <v>173</v>
      </c>
      <c r="F8" s="559">
        <f>DATABANK!B28*C5/37</f>
        <v>314805</v>
      </c>
      <c r="G8" s="379">
        <f t="shared" ref="G8:G23" si="0">ROUND(F8/12,2)</f>
        <v>26233.75</v>
      </c>
      <c r="H8" s="430"/>
      <c r="I8" s="406"/>
      <c r="J8" s="406"/>
      <c r="K8" s="406"/>
      <c r="L8" s="406"/>
      <c r="M8" s="406"/>
      <c r="N8" s="406"/>
      <c r="O8" s="406"/>
      <c r="P8" s="406"/>
      <c r="Q8" s="406"/>
      <c r="R8" s="406"/>
      <c r="S8" s="406"/>
      <c r="T8" s="406"/>
      <c r="U8" s="406"/>
      <c r="V8" s="406"/>
      <c r="W8" s="406"/>
      <c r="X8" s="406"/>
      <c r="Y8" s="406"/>
      <c r="Z8" s="406"/>
    </row>
    <row r="9" spans="1:26" ht="14.1" customHeight="1" x14ac:dyDescent="0.2">
      <c r="A9" s="620" t="s">
        <v>19</v>
      </c>
      <c r="B9" s="621"/>
      <c r="C9" s="622"/>
      <c r="D9" s="431">
        <f>DATABANK!C58</f>
        <v>2658.26</v>
      </c>
      <c r="E9" s="315" t="s">
        <v>143</v>
      </c>
      <c r="F9" s="560">
        <f>C8*C5/37*D9</f>
        <v>0</v>
      </c>
      <c r="G9" s="557">
        <f t="shared" si="0"/>
        <v>0</v>
      </c>
      <c r="H9" s="354"/>
      <c r="I9" s="406"/>
      <c r="J9" s="406"/>
      <c r="K9" s="406"/>
      <c r="L9" s="406"/>
      <c r="M9" s="406"/>
      <c r="N9" s="406"/>
      <c r="O9" s="406"/>
      <c r="P9" s="406"/>
      <c r="Q9" s="406"/>
      <c r="R9" s="406"/>
      <c r="S9" s="406"/>
      <c r="T9" s="406"/>
      <c r="U9" s="406"/>
      <c r="V9" s="406"/>
      <c r="W9" s="406"/>
      <c r="X9" s="406"/>
      <c r="Y9" s="406"/>
      <c r="Z9" s="406"/>
    </row>
    <row r="10" spans="1:26" ht="14.1" customHeight="1" x14ac:dyDescent="0.2">
      <c r="A10" s="609" t="s">
        <v>190</v>
      </c>
      <c r="B10" s="610"/>
      <c r="C10" s="610"/>
      <c r="D10" s="432">
        <f>(DATABANK!B31-DATABANK!B28)</f>
        <v>13553</v>
      </c>
      <c r="E10" s="556" t="s">
        <v>143</v>
      </c>
      <c r="F10" s="561">
        <f>C8*C5/37*D10</f>
        <v>0</v>
      </c>
      <c r="G10" s="558">
        <f t="shared" si="0"/>
        <v>0</v>
      </c>
      <c r="H10" s="335"/>
      <c r="I10" s="406"/>
      <c r="J10" s="406"/>
      <c r="K10" s="406"/>
      <c r="L10" s="406"/>
      <c r="M10" s="406"/>
      <c r="N10" s="406"/>
      <c r="O10" s="406"/>
      <c r="P10" s="406"/>
      <c r="Q10" s="406"/>
      <c r="R10" s="406"/>
      <c r="S10" s="406"/>
      <c r="T10" s="406"/>
      <c r="U10" s="406"/>
      <c r="V10" s="406"/>
      <c r="W10" s="406"/>
      <c r="X10" s="406"/>
      <c r="Y10" s="406"/>
      <c r="Z10" s="406"/>
    </row>
    <row r="11" spans="1:26" ht="14.1" customHeight="1" x14ac:dyDescent="0.2">
      <c r="A11" s="537" t="s">
        <v>191</v>
      </c>
      <c r="B11" s="538"/>
      <c r="C11" s="539"/>
      <c r="D11" s="563">
        <f>(DATABANK!B32-DATABANK!B31)</f>
        <v>4665</v>
      </c>
      <c r="E11" s="556" t="s">
        <v>143</v>
      </c>
      <c r="F11" s="561">
        <f>C8*C5/37*D11</f>
        <v>0</v>
      </c>
      <c r="G11" s="558">
        <f t="shared" ref="G11" si="1">ROUND(F11/12,2)</f>
        <v>0</v>
      </c>
      <c r="H11" s="335"/>
      <c r="I11" s="406"/>
      <c r="J11" s="406"/>
      <c r="K11" s="406"/>
      <c r="L11" s="406"/>
      <c r="M11" s="406"/>
      <c r="N11" s="406"/>
      <c r="O11" s="406"/>
      <c r="P11" s="406"/>
      <c r="Q11" s="406"/>
      <c r="R11" s="406"/>
      <c r="S11" s="406"/>
      <c r="T11" s="406"/>
      <c r="U11" s="406"/>
      <c r="V11" s="406"/>
      <c r="W11" s="406"/>
      <c r="X11" s="406"/>
      <c r="Y11" s="406"/>
      <c r="Z11" s="406"/>
    </row>
    <row r="12" spans="1:26" ht="14.1" customHeight="1" thickBot="1" x14ac:dyDescent="0.25">
      <c r="A12" s="623" t="s">
        <v>192</v>
      </c>
      <c r="B12" s="624"/>
      <c r="C12" s="624"/>
      <c r="D12" s="433">
        <f>(DATABANK!B34-DATABANK!B32)</f>
        <v>9561</v>
      </c>
      <c r="E12" s="556" t="s">
        <v>143</v>
      </c>
      <c r="F12" s="562">
        <f>C8*C5/37*D12</f>
        <v>0</v>
      </c>
      <c r="G12" s="558">
        <f t="shared" si="0"/>
        <v>0</v>
      </c>
      <c r="H12" s="335"/>
      <c r="I12" s="406"/>
      <c r="J12" s="406"/>
      <c r="K12" s="406"/>
      <c r="L12" s="406"/>
      <c r="M12" s="406"/>
      <c r="N12" s="406"/>
      <c r="O12" s="406"/>
      <c r="P12" s="406"/>
      <c r="Q12" s="406"/>
      <c r="R12" s="406"/>
      <c r="S12" s="406"/>
      <c r="T12" s="406"/>
      <c r="U12" s="406"/>
      <c r="V12" s="406"/>
      <c r="W12" s="406"/>
      <c r="X12" s="406"/>
      <c r="Y12" s="406"/>
      <c r="Z12" s="406"/>
    </row>
    <row r="13" spans="1:26" ht="14.1" customHeight="1" thickBot="1" x14ac:dyDescent="0.25">
      <c r="A13" s="611" t="s">
        <v>168</v>
      </c>
      <c r="B13" s="612"/>
      <c r="C13" s="296"/>
      <c r="D13" s="434">
        <f>(DATABANK!B31-DATABANK!B28)</f>
        <v>13553</v>
      </c>
      <c r="E13" s="352" t="s">
        <v>143</v>
      </c>
      <c r="F13" s="343">
        <f>C13*C5/37*D13</f>
        <v>0</v>
      </c>
      <c r="G13" s="354">
        <f t="shared" si="0"/>
        <v>0</v>
      </c>
      <c r="H13" s="354"/>
      <c r="I13" s="406"/>
      <c r="J13" s="406"/>
      <c r="K13" s="406"/>
      <c r="L13" s="406"/>
      <c r="M13" s="406"/>
      <c r="N13" s="406"/>
      <c r="O13" s="406"/>
      <c r="P13" s="406"/>
      <c r="Q13" s="406"/>
      <c r="R13" s="406"/>
      <c r="S13" s="406"/>
      <c r="T13" s="406"/>
      <c r="U13" s="406"/>
      <c r="V13" s="406"/>
      <c r="W13" s="406"/>
      <c r="X13" s="406"/>
      <c r="Y13" s="406"/>
      <c r="Z13" s="406"/>
    </row>
    <row r="14" spans="1:26" ht="14.1" customHeight="1" x14ac:dyDescent="0.2">
      <c r="A14" s="615" t="s">
        <v>21</v>
      </c>
      <c r="B14" s="616"/>
      <c r="C14" s="617"/>
      <c r="D14" s="564">
        <f>DATABANK!C58</f>
        <v>2658.26</v>
      </c>
      <c r="E14" s="356" t="s">
        <v>143</v>
      </c>
      <c r="F14" s="357">
        <f>C13*C5/37*D14</f>
        <v>0</v>
      </c>
      <c r="G14" s="357">
        <f t="shared" si="0"/>
        <v>0</v>
      </c>
      <c r="H14" s="357"/>
      <c r="I14" s="406"/>
      <c r="J14" s="406"/>
      <c r="K14" s="406"/>
      <c r="L14" s="406"/>
      <c r="M14" s="406"/>
      <c r="N14" s="406"/>
      <c r="O14" s="406"/>
      <c r="P14" s="406"/>
      <c r="Q14" s="406"/>
      <c r="R14" s="406"/>
      <c r="S14" s="406"/>
      <c r="T14" s="406"/>
      <c r="U14" s="406"/>
      <c r="V14" s="406"/>
      <c r="W14" s="406"/>
      <c r="X14" s="406"/>
      <c r="Y14" s="406"/>
      <c r="Z14" s="406"/>
    </row>
    <row r="15" spans="1:26" ht="14.1" customHeight="1" x14ac:dyDescent="0.2">
      <c r="A15" s="609" t="s">
        <v>190</v>
      </c>
      <c r="B15" s="610"/>
      <c r="C15" s="610"/>
      <c r="D15" s="402">
        <f>(DATABANK!B33-DATABANK!B30)</f>
        <v>13997</v>
      </c>
      <c r="E15" s="334" t="s">
        <v>143</v>
      </c>
      <c r="F15" s="357">
        <f>C13*C5/37*D15</f>
        <v>0</v>
      </c>
      <c r="G15" s="357">
        <f t="shared" ref="G15" si="2">ROUND(F15/12,2)</f>
        <v>0</v>
      </c>
      <c r="H15" s="335"/>
      <c r="I15" s="406"/>
      <c r="J15" s="406"/>
      <c r="K15" s="406"/>
      <c r="L15" s="406"/>
      <c r="M15" s="406"/>
      <c r="N15" s="406"/>
      <c r="O15" s="406"/>
      <c r="P15" s="406"/>
      <c r="Q15" s="406"/>
      <c r="R15" s="406"/>
      <c r="S15" s="406"/>
      <c r="T15" s="406"/>
      <c r="U15" s="406"/>
      <c r="V15" s="406"/>
      <c r="W15" s="406"/>
      <c r="X15" s="406"/>
      <c r="Y15" s="406"/>
      <c r="Z15" s="406"/>
    </row>
    <row r="16" spans="1:26" ht="14.1" customHeight="1" thickBot="1" x14ac:dyDescent="0.25">
      <c r="A16" s="537" t="s">
        <v>191</v>
      </c>
      <c r="B16" s="538"/>
      <c r="C16" s="539"/>
      <c r="D16" s="565">
        <f>(DATABANK!B34-DATABANK!B33)</f>
        <v>4823</v>
      </c>
      <c r="E16" s="334" t="s">
        <v>143</v>
      </c>
      <c r="F16" s="335">
        <f>C13*C5/37*D16</f>
        <v>0</v>
      </c>
      <c r="G16" s="335">
        <f t="shared" si="0"/>
        <v>0</v>
      </c>
      <c r="H16" s="335"/>
      <c r="I16" s="406"/>
      <c r="J16" s="406"/>
      <c r="K16" s="406"/>
      <c r="L16" s="406"/>
      <c r="M16" s="406"/>
      <c r="N16" s="406"/>
      <c r="O16" s="406"/>
      <c r="P16" s="406"/>
      <c r="Q16" s="406"/>
      <c r="R16" s="406"/>
      <c r="S16" s="406"/>
      <c r="T16" s="406"/>
      <c r="U16" s="406"/>
      <c r="V16" s="406"/>
      <c r="W16" s="406"/>
      <c r="X16" s="406"/>
      <c r="Y16" s="406"/>
      <c r="Z16" s="406"/>
    </row>
    <row r="17" spans="1:26" ht="14.1" customHeight="1" thickBot="1" x14ac:dyDescent="0.25">
      <c r="A17" s="611" t="s">
        <v>169</v>
      </c>
      <c r="B17" s="612"/>
      <c r="C17" s="296"/>
      <c r="D17" s="434">
        <f>(DATABANK!B$33-DATABANK!B$28)</f>
        <v>22956</v>
      </c>
      <c r="E17" s="352" t="s">
        <v>143</v>
      </c>
      <c r="F17" s="354">
        <f>C17*C5/37*D17</f>
        <v>0</v>
      </c>
      <c r="G17" s="354">
        <f t="shared" si="0"/>
        <v>0</v>
      </c>
      <c r="H17" s="354"/>
      <c r="I17" s="406"/>
      <c r="J17" s="406"/>
      <c r="K17" s="406"/>
      <c r="L17" s="406"/>
      <c r="M17" s="406"/>
      <c r="N17" s="406"/>
      <c r="O17" s="406"/>
      <c r="P17" s="406"/>
      <c r="Q17" s="406"/>
      <c r="R17" s="406"/>
      <c r="S17" s="406"/>
      <c r="T17" s="406"/>
      <c r="U17" s="406"/>
      <c r="V17" s="406"/>
      <c r="W17" s="406"/>
      <c r="X17" s="406"/>
      <c r="Y17" s="406"/>
      <c r="Z17" s="406"/>
    </row>
    <row r="18" spans="1:26" ht="14.1" customHeight="1" x14ac:dyDescent="0.2">
      <c r="A18" s="609" t="s">
        <v>190</v>
      </c>
      <c r="B18" s="610"/>
      <c r="C18" s="610"/>
      <c r="D18" s="368">
        <f>(DATABANK!B36-DATABANK!B33)</f>
        <v>14685</v>
      </c>
      <c r="E18" s="334" t="s">
        <v>143</v>
      </c>
      <c r="F18" s="331">
        <f>C17*C5/37*D18</f>
        <v>0</v>
      </c>
      <c r="G18" s="331">
        <f t="shared" ref="G18" si="3">ROUND(F18/12,2)</f>
        <v>0</v>
      </c>
      <c r="H18" s="335"/>
      <c r="I18" s="406"/>
      <c r="J18" s="406"/>
      <c r="K18" s="406"/>
      <c r="L18" s="406"/>
      <c r="M18" s="406"/>
      <c r="N18" s="406"/>
      <c r="O18" s="406"/>
      <c r="P18" s="406"/>
      <c r="Q18" s="406"/>
      <c r="R18" s="406"/>
      <c r="S18" s="406"/>
      <c r="T18" s="406"/>
      <c r="U18" s="406"/>
      <c r="V18" s="406"/>
      <c r="W18" s="406"/>
      <c r="X18" s="406"/>
      <c r="Y18" s="406"/>
      <c r="Z18" s="406"/>
    </row>
    <row r="19" spans="1:26" ht="14.1" customHeight="1" thickBot="1" x14ac:dyDescent="0.25">
      <c r="A19" s="537" t="s">
        <v>191</v>
      </c>
      <c r="B19" s="538"/>
      <c r="C19" s="539"/>
      <c r="D19" s="368">
        <f>(DATABANK!B37-DATABANK!B36)</f>
        <v>5046</v>
      </c>
      <c r="E19" s="334" t="s">
        <v>143</v>
      </c>
      <c r="F19" s="335">
        <f>C17*C5/37*D19</f>
        <v>0</v>
      </c>
      <c r="G19" s="335">
        <f t="shared" si="0"/>
        <v>0</v>
      </c>
      <c r="H19" s="335"/>
      <c r="I19" s="406"/>
      <c r="J19" s="406"/>
      <c r="K19" s="406"/>
      <c r="L19" s="406"/>
      <c r="M19" s="406"/>
      <c r="N19" s="406"/>
      <c r="O19" s="406"/>
      <c r="P19" s="406"/>
      <c r="Q19" s="406"/>
      <c r="R19" s="406"/>
      <c r="S19" s="406"/>
      <c r="T19" s="406"/>
      <c r="U19" s="406"/>
      <c r="V19" s="406"/>
      <c r="W19" s="406"/>
      <c r="X19" s="406"/>
      <c r="Y19" s="406"/>
      <c r="Z19" s="406"/>
    </row>
    <row r="20" spans="1:26" ht="14.1" customHeight="1" thickBot="1" x14ac:dyDescent="0.25">
      <c r="A20" s="611" t="s">
        <v>170</v>
      </c>
      <c r="B20" s="612"/>
      <c r="C20" s="296"/>
      <c r="D20" s="434">
        <f>D17</f>
        <v>22956</v>
      </c>
      <c r="E20" s="352" t="s">
        <v>143</v>
      </c>
      <c r="F20" s="354">
        <f>C20*C5/37*D20</f>
        <v>0</v>
      </c>
      <c r="G20" s="354">
        <f t="shared" si="0"/>
        <v>0</v>
      </c>
      <c r="H20" s="354"/>
      <c r="I20" s="406"/>
      <c r="J20" s="406"/>
      <c r="K20" s="406"/>
      <c r="L20" s="406"/>
      <c r="M20" s="406"/>
      <c r="N20" s="406"/>
      <c r="O20" s="406"/>
      <c r="P20" s="406"/>
      <c r="Q20" s="406"/>
      <c r="R20" s="406"/>
      <c r="S20" s="406"/>
      <c r="T20" s="406"/>
      <c r="U20" s="406"/>
      <c r="V20" s="406"/>
      <c r="W20" s="406"/>
      <c r="X20" s="406"/>
      <c r="Y20" s="406"/>
      <c r="Z20" s="406"/>
    </row>
    <row r="21" spans="1:26" ht="14.1" customHeight="1" x14ac:dyDescent="0.2">
      <c r="A21" s="627" t="s">
        <v>171</v>
      </c>
      <c r="B21" s="628"/>
      <c r="C21" s="629"/>
      <c r="D21" s="369">
        <f>DATABANK!C59</f>
        <v>9303.92</v>
      </c>
      <c r="E21" s="356" t="s">
        <v>143</v>
      </c>
      <c r="F21" s="357">
        <f>C20*C5/37*D21</f>
        <v>0</v>
      </c>
      <c r="G21" s="357">
        <f t="shared" si="0"/>
        <v>0</v>
      </c>
      <c r="H21" s="357"/>
      <c r="I21" s="406"/>
      <c r="J21" s="406"/>
      <c r="K21" s="406"/>
      <c r="L21" s="406"/>
      <c r="M21" s="406"/>
      <c r="N21" s="406"/>
      <c r="O21" s="406"/>
      <c r="P21" s="406"/>
      <c r="Q21" s="406"/>
      <c r="R21" s="406"/>
      <c r="S21" s="406"/>
      <c r="T21" s="406"/>
      <c r="U21" s="406"/>
      <c r="V21" s="406"/>
      <c r="W21" s="406"/>
      <c r="X21" s="406"/>
      <c r="Y21" s="406"/>
      <c r="Z21" s="406"/>
    </row>
    <row r="22" spans="1:26" ht="14.1" customHeight="1" x14ac:dyDescent="0.2">
      <c r="A22" s="609" t="s">
        <v>190</v>
      </c>
      <c r="B22" s="610"/>
      <c r="C22" s="610"/>
      <c r="D22" s="368">
        <f>D18</f>
        <v>14685</v>
      </c>
      <c r="E22" s="334" t="s">
        <v>143</v>
      </c>
      <c r="F22" s="357">
        <f>C20*C5/37*D22</f>
        <v>0</v>
      </c>
      <c r="G22" s="357">
        <f t="shared" ref="G22" si="4">ROUND(F22/12,2)</f>
        <v>0</v>
      </c>
      <c r="H22" s="357"/>
      <c r="I22" s="406"/>
      <c r="J22" s="406"/>
      <c r="K22" s="406"/>
      <c r="L22" s="406"/>
      <c r="M22" s="406"/>
      <c r="N22" s="406"/>
      <c r="O22" s="406"/>
      <c r="P22" s="406"/>
      <c r="Q22" s="406"/>
      <c r="R22" s="406"/>
      <c r="S22" s="406"/>
      <c r="T22" s="406"/>
      <c r="U22" s="406"/>
      <c r="V22" s="406"/>
      <c r="W22" s="406"/>
      <c r="X22" s="406"/>
      <c r="Y22" s="406"/>
      <c r="Z22" s="406"/>
    </row>
    <row r="23" spans="1:26" ht="14.1" customHeight="1" thickBot="1" x14ac:dyDescent="0.25">
      <c r="A23" s="537" t="s">
        <v>191</v>
      </c>
      <c r="B23" s="538"/>
      <c r="C23" s="539"/>
      <c r="D23" s="368">
        <f>D19</f>
        <v>5046</v>
      </c>
      <c r="E23" s="334" t="s">
        <v>143</v>
      </c>
      <c r="F23" s="335">
        <f>C20*C5/37*D23</f>
        <v>0</v>
      </c>
      <c r="G23" s="335">
        <f t="shared" si="0"/>
        <v>0</v>
      </c>
      <c r="H23" s="335"/>
      <c r="I23" s="406"/>
      <c r="J23" s="406"/>
      <c r="K23" s="406"/>
      <c r="L23" s="406"/>
      <c r="M23" s="406"/>
      <c r="N23" s="406"/>
      <c r="O23" s="406"/>
      <c r="P23" s="406"/>
      <c r="Q23" s="406"/>
      <c r="R23" s="406"/>
      <c r="S23" s="406"/>
      <c r="T23" s="406"/>
      <c r="U23" s="406"/>
      <c r="V23" s="406"/>
      <c r="W23" s="406"/>
      <c r="X23" s="406"/>
      <c r="Y23" s="406"/>
      <c r="Z23" s="406"/>
    </row>
    <row r="24" spans="1:26" ht="14.1" customHeight="1" thickBot="1" x14ac:dyDescent="0.25">
      <c r="A24" s="435"/>
      <c r="B24" s="436"/>
      <c r="C24" s="437"/>
      <c r="D24" s="438"/>
      <c r="E24" s="437"/>
      <c r="F24" s="439"/>
      <c r="G24" s="439"/>
      <c r="H24" s="350"/>
      <c r="I24" s="406"/>
      <c r="J24" s="406"/>
      <c r="K24" s="406"/>
      <c r="L24" s="406"/>
      <c r="M24" s="406"/>
      <c r="N24" s="406"/>
      <c r="O24" s="406"/>
      <c r="P24" s="406"/>
      <c r="Q24" s="406"/>
      <c r="R24" s="406"/>
      <c r="S24" s="406"/>
      <c r="T24" s="406"/>
      <c r="U24" s="406"/>
      <c r="V24" s="406"/>
      <c r="W24" s="406"/>
      <c r="X24" s="406"/>
      <c r="Y24" s="406"/>
      <c r="Z24" s="406"/>
    </row>
    <row r="25" spans="1:26" ht="14.1" customHeight="1" thickBot="1" x14ac:dyDescent="0.25">
      <c r="A25" s="630" t="s">
        <v>172</v>
      </c>
      <c r="B25" s="631"/>
      <c r="C25" s="328"/>
      <c r="D25" s="329">
        <f>DATABANK!C123</f>
        <v>6645.6550000000007</v>
      </c>
      <c r="E25" s="330" t="s">
        <v>3</v>
      </c>
      <c r="F25" s="331">
        <f t="shared" ref="F25:F31" si="5">D25*C25</f>
        <v>0</v>
      </c>
      <c r="G25" s="331">
        <f t="shared" ref="G25:G31" si="6">ROUND(F25/12,2)</f>
        <v>0</v>
      </c>
      <c r="H25" s="331"/>
      <c r="I25" s="406"/>
      <c r="J25" s="406"/>
      <c r="K25" s="406"/>
      <c r="L25" s="406"/>
      <c r="M25" s="406"/>
      <c r="N25" s="406"/>
      <c r="O25" s="406"/>
      <c r="P25" s="406"/>
      <c r="Q25" s="406"/>
      <c r="R25" s="406"/>
      <c r="S25" s="406"/>
      <c r="T25" s="406"/>
      <c r="U25" s="406"/>
      <c r="V25" s="406"/>
      <c r="W25" s="406"/>
      <c r="X25" s="406"/>
      <c r="Y25" s="406"/>
      <c r="Z25" s="406"/>
    </row>
    <row r="26" spans="1:26" ht="14.1" customHeight="1" thickBot="1" x14ac:dyDescent="0.25">
      <c r="A26" s="632" t="s">
        <v>148</v>
      </c>
      <c r="B26" s="633"/>
      <c r="C26" s="328"/>
      <c r="D26" s="333">
        <f>DATABANK!C$95</f>
        <v>9569.74</v>
      </c>
      <c r="E26" s="334" t="s">
        <v>3</v>
      </c>
      <c r="F26" s="335">
        <f t="shared" si="5"/>
        <v>0</v>
      </c>
      <c r="G26" s="335">
        <f t="shared" si="6"/>
        <v>0</v>
      </c>
      <c r="H26" s="335"/>
      <c r="I26" s="406"/>
      <c r="J26" s="406"/>
      <c r="K26" s="406"/>
      <c r="L26" s="406"/>
      <c r="M26" s="406"/>
      <c r="N26" s="406"/>
      <c r="O26" s="406"/>
      <c r="P26" s="406"/>
      <c r="Q26" s="406"/>
      <c r="R26" s="406"/>
      <c r="S26" s="406"/>
      <c r="T26" s="406"/>
      <c r="U26" s="406"/>
      <c r="V26" s="406"/>
      <c r="W26" s="406"/>
      <c r="X26" s="406"/>
      <c r="Y26" s="406"/>
      <c r="Z26" s="406"/>
    </row>
    <row r="27" spans="1:26" ht="14.1" customHeight="1" thickBot="1" x14ac:dyDescent="0.25">
      <c r="A27" s="632" t="s">
        <v>149</v>
      </c>
      <c r="B27" s="633"/>
      <c r="C27" s="328"/>
      <c r="D27" s="333">
        <f>DATABANK!C$83</f>
        <v>13291.31</v>
      </c>
      <c r="E27" s="334" t="s">
        <v>3</v>
      </c>
      <c r="F27" s="335">
        <f t="shared" si="5"/>
        <v>0</v>
      </c>
      <c r="G27" s="335">
        <f t="shared" si="6"/>
        <v>0</v>
      </c>
      <c r="H27" s="335"/>
      <c r="I27" s="406"/>
      <c r="J27" s="406"/>
      <c r="K27" s="406"/>
      <c r="L27" s="406"/>
      <c r="M27" s="406"/>
      <c r="N27" s="406"/>
      <c r="O27" s="406"/>
      <c r="P27" s="406"/>
      <c r="Q27" s="406"/>
      <c r="R27" s="406"/>
      <c r="S27" s="406"/>
      <c r="T27" s="406"/>
      <c r="U27" s="406"/>
      <c r="V27" s="406"/>
      <c r="W27" s="406"/>
      <c r="X27" s="406"/>
      <c r="Y27" s="406"/>
      <c r="Z27" s="406"/>
    </row>
    <row r="28" spans="1:26" ht="14.1" customHeight="1" thickBot="1" x14ac:dyDescent="0.25">
      <c r="A28" s="632" t="s">
        <v>150</v>
      </c>
      <c r="B28" s="633"/>
      <c r="C28" s="328"/>
      <c r="D28" s="333">
        <f>DATABANK!C$84</f>
        <v>132.91</v>
      </c>
      <c r="E28" s="334" t="s">
        <v>164</v>
      </c>
      <c r="F28" s="335">
        <f t="shared" si="5"/>
        <v>0</v>
      </c>
      <c r="G28" s="335">
        <f t="shared" si="6"/>
        <v>0</v>
      </c>
      <c r="H28" s="335"/>
      <c r="I28" s="406"/>
      <c r="J28" s="406"/>
      <c r="K28" s="406"/>
      <c r="L28" s="406"/>
      <c r="M28" s="406"/>
      <c r="N28" s="406"/>
      <c r="O28" s="406"/>
      <c r="P28" s="406"/>
      <c r="Q28" s="406"/>
      <c r="R28" s="406"/>
      <c r="S28" s="406"/>
      <c r="T28" s="406"/>
      <c r="U28" s="406"/>
      <c r="V28" s="406"/>
      <c r="W28" s="406"/>
      <c r="X28" s="406"/>
      <c r="Y28" s="406"/>
      <c r="Z28" s="406"/>
    </row>
    <row r="29" spans="1:26" ht="14.1" customHeight="1" thickBot="1" x14ac:dyDescent="0.25">
      <c r="A29" s="632" t="s">
        <v>151</v>
      </c>
      <c r="B29" s="633"/>
      <c r="C29" s="336"/>
      <c r="D29" s="333">
        <f>DATABANK!C88</f>
        <v>3987.39</v>
      </c>
      <c r="E29" s="334" t="s">
        <v>3</v>
      </c>
      <c r="F29" s="335">
        <f t="shared" si="5"/>
        <v>0</v>
      </c>
      <c r="G29" s="335">
        <f t="shared" si="6"/>
        <v>0</v>
      </c>
      <c r="H29" s="335"/>
      <c r="I29" s="406"/>
      <c r="J29" s="406"/>
      <c r="K29" s="406"/>
      <c r="L29" s="406"/>
      <c r="M29" s="406"/>
      <c r="N29" s="406"/>
      <c r="O29" s="406"/>
      <c r="P29" s="406"/>
      <c r="Q29" s="406"/>
      <c r="R29" s="406"/>
      <c r="S29" s="406"/>
      <c r="T29" s="406"/>
      <c r="U29" s="406"/>
      <c r="V29" s="406"/>
      <c r="W29" s="406"/>
      <c r="X29" s="406"/>
      <c r="Y29" s="406"/>
      <c r="Z29" s="406"/>
    </row>
    <row r="30" spans="1:26" ht="14.1" customHeight="1" thickBot="1" x14ac:dyDescent="0.25">
      <c r="A30" s="618" t="s">
        <v>152</v>
      </c>
      <c r="B30" s="619"/>
      <c r="C30" s="440"/>
      <c r="D30" s="441">
        <f>DATABANK!C$89</f>
        <v>1993.7</v>
      </c>
      <c r="E30" s="338" t="s">
        <v>3</v>
      </c>
      <c r="F30" s="339">
        <f>D30*C30</f>
        <v>0</v>
      </c>
      <c r="G30" s="339">
        <f>ROUND(F30/12,2)</f>
        <v>0</v>
      </c>
      <c r="H30" s="339"/>
      <c r="I30" s="406"/>
      <c r="J30" s="406"/>
      <c r="K30" s="406"/>
      <c r="L30" s="406"/>
      <c r="M30" s="406"/>
      <c r="N30" s="406"/>
      <c r="O30" s="406"/>
      <c r="P30" s="406"/>
      <c r="Q30" s="406"/>
      <c r="R30" s="406"/>
      <c r="S30" s="406"/>
      <c r="T30" s="406"/>
      <c r="U30" s="406"/>
      <c r="V30" s="406"/>
      <c r="W30" s="406"/>
      <c r="X30" s="406"/>
      <c r="Y30" s="406"/>
      <c r="Z30" s="406"/>
    </row>
    <row r="31" spans="1:26" ht="14.1" customHeight="1" thickBot="1" x14ac:dyDescent="0.25">
      <c r="A31" s="607" t="s">
        <v>178</v>
      </c>
      <c r="B31" s="608"/>
      <c r="C31" s="442"/>
      <c r="D31" s="443">
        <f>DATABANK!$C$110</f>
        <v>13291.31</v>
      </c>
      <c r="E31" s="342" t="s">
        <v>3</v>
      </c>
      <c r="F31" s="343">
        <f t="shared" si="5"/>
        <v>0</v>
      </c>
      <c r="G31" s="343">
        <f t="shared" si="6"/>
        <v>0</v>
      </c>
      <c r="H31" s="343"/>
      <c r="I31" s="406"/>
      <c r="J31" s="406"/>
      <c r="K31" s="406"/>
      <c r="L31" s="406"/>
      <c r="M31" s="406"/>
      <c r="N31" s="406"/>
      <c r="O31" s="406"/>
      <c r="P31" s="406"/>
      <c r="Q31" s="406"/>
      <c r="R31" s="406"/>
      <c r="S31" s="406"/>
      <c r="T31" s="406"/>
      <c r="U31" s="406"/>
      <c r="V31" s="406"/>
      <c r="W31" s="406"/>
      <c r="X31" s="406"/>
      <c r="Y31" s="406"/>
      <c r="Z31" s="406"/>
    </row>
    <row r="32" spans="1:26" ht="14.1" customHeight="1" thickBot="1" x14ac:dyDescent="0.25">
      <c r="A32" s="444"/>
      <c r="B32" s="445"/>
      <c r="C32" s="446"/>
      <c r="D32" s="447"/>
      <c r="E32" s="448"/>
      <c r="F32" s="447"/>
      <c r="G32" s="447"/>
      <c r="H32" s="449"/>
      <c r="I32" s="406"/>
      <c r="J32" s="406"/>
      <c r="K32" s="406"/>
      <c r="L32" s="406"/>
      <c r="M32" s="406"/>
      <c r="N32" s="406"/>
      <c r="O32" s="406"/>
      <c r="P32" s="406"/>
      <c r="Q32" s="406"/>
      <c r="R32" s="406"/>
      <c r="S32" s="406"/>
      <c r="T32" s="406"/>
      <c r="U32" s="406"/>
      <c r="V32" s="406"/>
      <c r="W32" s="406"/>
      <c r="X32" s="406"/>
      <c r="Y32" s="406"/>
      <c r="Z32" s="406"/>
    </row>
    <row r="33" spans="1:26" ht="14.1" customHeight="1" thickBot="1" x14ac:dyDescent="0.25">
      <c r="A33" s="613" t="s">
        <v>154</v>
      </c>
      <c r="B33" s="614"/>
      <c r="C33" s="296"/>
      <c r="D33" s="351">
        <f>DATABANK!$C$101</f>
        <v>43.1</v>
      </c>
      <c r="E33" s="352" t="s">
        <v>8</v>
      </c>
      <c r="F33" s="353">
        <f>ROUND(C33*D33,2)</f>
        <v>0</v>
      </c>
      <c r="G33" s="354">
        <f>ROUND(F33/12,2)</f>
        <v>0</v>
      </c>
      <c r="H33" s="354"/>
      <c r="I33" s="406"/>
      <c r="J33" s="406"/>
      <c r="K33" s="406"/>
      <c r="L33" s="406"/>
      <c r="M33" s="406"/>
      <c r="N33" s="406"/>
      <c r="O33" s="406"/>
      <c r="P33" s="406"/>
      <c r="Q33" s="406"/>
      <c r="R33" s="406"/>
      <c r="S33" s="406"/>
      <c r="T33" s="406"/>
      <c r="U33" s="406"/>
      <c r="V33" s="406"/>
      <c r="W33" s="406"/>
      <c r="X33" s="406"/>
      <c r="Y33" s="406"/>
      <c r="Z33" s="406"/>
    </row>
    <row r="34" spans="1:26" ht="14.1" customHeight="1" thickBot="1" x14ac:dyDescent="0.25">
      <c r="A34" s="625" t="s">
        <v>155</v>
      </c>
      <c r="B34" s="626"/>
      <c r="C34" s="296"/>
      <c r="D34" s="355">
        <f>DATABANK!$C$103</f>
        <v>19.940000000000001</v>
      </c>
      <c r="E34" s="356" t="s">
        <v>8</v>
      </c>
      <c r="F34" s="353">
        <f t="shared" ref="F34:F35" si="7">ROUND(C34*D34,2)</f>
        <v>0</v>
      </c>
      <c r="G34" s="357">
        <f>ROUND(F34/12,2)</f>
        <v>0</v>
      </c>
      <c r="H34" s="357"/>
      <c r="I34" s="406"/>
      <c r="J34" s="406"/>
      <c r="K34" s="406"/>
      <c r="L34" s="406"/>
      <c r="M34" s="406"/>
      <c r="N34" s="406"/>
      <c r="O34" s="406"/>
      <c r="P34" s="406"/>
      <c r="Q34" s="406"/>
      <c r="R34" s="406"/>
      <c r="S34" s="406"/>
      <c r="T34" s="406"/>
      <c r="U34" s="406"/>
      <c r="V34" s="406"/>
      <c r="W34" s="406"/>
      <c r="X34" s="406"/>
      <c r="Y34" s="406"/>
      <c r="Z34" s="406"/>
    </row>
    <row r="35" spans="1:26" ht="14.1" customHeight="1" thickBot="1" x14ac:dyDescent="0.25">
      <c r="A35" s="639" t="s">
        <v>156</v>
      </c>
      <c r="B35" s="640"/>
      <c r="C35" s="296"/>
      <c r="D35" s="358">
        <f>DATABANK!$C$104</f>
        <v>34.340000000000003</v>
      </c>
      <c r="E35" s="359" t="s">
        <v>8</v>
      </c>
      <c r="F35" s="353">
        <f t="shared" si="7"/>
        <v>0</v>
      </c>
      <c r="G35" s="360">
        <f>ROUND(F35/12,2)</f>
        <v>0</v>
      </c>
      <c r="H35" s="360"/>
      <c r="I35" s="406"/>
      <c r="J35" s="406"/>
      <c r="K35" s="406"/>
      <c r="L35" s="406"/>
      <c r="M35" s="406"/>
      <c r="N35" s="406"/>
      <c r="O35" s="406"/>
      <c r="P35" s="406"/>
      <c r="Q35" s="406"/>
      <c r="R35" s="406"/>
      <c r="S35" s="406"/>
      <c r="T35" s="406"/>
      <c r="U35" s="406"/>
      <c r="V35" s="406"/>
      <c r="W35" s="406"/>
      <c r="X35" s="406"/>
      <c r="Y35" s="406"/>
      <c r="Z35" s="406"/>
    </row>
    <row r="36" spans="1:26" ht="14.1" customHeight="1" thickBot="1" x14ac:dyDescent="0.25">
      <c r="A36" s="634"/>
      <c r="B36" s="635"/>
      <c r="C36" s="635"/>
      <c r="D36" s="450"/>
      <c r="E36" s="451"/>
      <c r="F36" s="450"/>
      <c r="G36" s="450"/>
      <c r="H36" s="450"/>
      <c r="I36" s="406"/>
      <c r="J36" s="406"/>
      <c r="K36" s="406"/>
      <c r="L36" s="406"/>
      <c r="M36" s="406"/>
      <c r="N36" s="406"/>
      <c r="O36" s="406"/>
      <c r="P36" s="406"/>
      <c r="Q36" s="406"/>
      <c r="R36" s="406"/>
      <c r="S36" s="406"/>
      <c r="T36" s="406"/>
      <c r="U36" s="406"/>
      <c r="V36" s="406"/>
      <c r="W36" s="406"/>
      <c r="X36" s="406"/>
      <c r="Y36" s="406"/>
      <c r="Z36" s="406"/>
    </row>
    <row r="37" spans="1:26" ht="14.1" customHeight="1" x14ac:dyDescent="0.2">
      <c r="A37" s="636" t="s">
        <v>139</v>
      </c>
      <c r="B37" s="622"/>
      <c r="C37" s="622"/>
      <c r="D37" s="452">
        <f>DATABANK!C$71</f>
        <v>20468.62</v>
      </c>
      <c r="E37" s="352" t="s">
        <v>2</v>
      </c>
      <c r="F37" s="354">
        <f>D37*C5/37</f>
        <v>20468.62</v>
      </c>
      <c r="G37" s="354">
        <f t="shared" ref="G37:G39" si="8">ROUND(F37/12,2)</f>
        <v>1705.72</v>
      </c>
      <c r="H37" s="354"/>
      <c r="I37" s="406"/>
      <c r="J37" s="406"/>
      <c r="K37" s="406"/>
      <c r="L37" s="406"/>
      <c r="M37" s="406"/>
      <c r="N37" s="406"/>
      <c r="O37" s="406"/>
      <c r="P37" s="406"/>
      <c r="Q37" s="406"/>
      <c r="R37" s="406"/>
      <c r="S37" s="406"/>
      <c r="T37" s="406"/>
      <c r="U37" s="406"/>
      <c r="V37" s="406"/>
      <c r="W37" s="406"/>
      <c r="X37" s="406"/>
      <c r="Y37" s="406"/>
      <c r="Z37" s="406"/>
    </row>
    <row r="38" spans="1:26" ht="14.1" customHeight="1" x14ac:dyDescent="0.2">
      <c r="A38" s="637" t="s">
        <v>6</v>
      </c>
      <c r="B38" s="638"/>
      <c r="C38" s="638"/>
      <c r="D38" s="453">
        <f>DATABANK!C$92</f>
        <v>7841.87</v>
      </c>
      <c r="E38" s="334" t="s">
        <v>2</v>
      </c>
      <c r="F38" s="335">
        <f>D38</f>
        <v>7841.87</v>
      </c>
      <c r="G38" s="335">
        <f t="shared" si="8"/>
        <v>653.49</v>
      </c>
      <c r="H38" s="335"/>
      <c r="I38" s="406"/>
      <c r="J38" s="406"/>
      <c r="K38" s="406"/>
      <c r="L38" s="406"/>
      <c r="M38" s="406"/>
      <c r="N38" s="406"/>
      <c r="O38" s="406"/>
      <c r="P38" s="406"/>
      <c r="Q38" s="406"/>
      <c r="R38" s="406"/>
      <c r="S38" s="406"/>
      <c r="T38" s="406"/>
      <c r="U38" s="406"/>
      <c r="V38" s="406"/>
      <c r="W38" s="406"/>
      <c r="X38" s="406"/>
      <c r="Y38" s="406"/>
      <c r="Z38" s="406"/>
    </row>
    <row r="39" spans="1:26" ht="14.1" customHeight="1" thickBot="1" x14ac:dyDescent="0.25">
      <c r="A39" s="637" t="s">
        <v>4</v>
      </c>
      <c r="B39" s="638"/>
      <c r="C39" s="638"/>
      <c r="D39" s="368">
        <f>DATABANK!C$78</f>
        <v>2126.61</v>
      </c>
      <c r="E39" s="334" t="s">
        <v>2</v>
      </c>
      <c r="F39" s="335">
        <f>D39</f>
        <v>2126.61</v>
      </c>
      <c r="G39" s="335">
        <f t="shared" si="8"/>
        <v>177.22</v>
      </c>
      <c r="H39" s="335"/>
      <c r="I39" s="406"/>
      <c r="J39" s="406"/>
      <c r="K39" s="406"/>
      <c r="L39" s="406"/>
      <c r="M39" s="406"/>
      <c r="N39" s="406"/>
      <c r="O39" s="406"/>
      <c r="P39" s="406"/>
      <c r="Q39" s="406"/>
      <c r="R39" s="406"/>
      <c r="S39" s="406"/>
      <c r="T39" s="406"/>
      <c r="U39" s="406"/>
      <c r="V39" s="406"/>
      <c r="W39" s="406"/>
      <c r="X39" s="406"/>
      <c r="Y39" s="406"/>
      <c r="Z39" s="406"/>
    </row>
    <row r="40" spans="1:26" ht="14.1" customHeight="1" thickBot="1" x14ac:dyDescent="0.25">
      <c r="A40" s="372"/>
      <c r="B40" s="373"/>
      <c r="C40" s="374"/>
      <c r="D40" s="375"/>
      <c r="E40" s="376"/>
      <c r="F40" s="377"/>
      <c r="G40" s="377"/>
      <c r="H40" s="377"/>
      <c r="I40" s="406"/>
      <c r="J40" s="406"/>
      <c r="K40" s="406"/>
      <c r="L40" s="406"/>
      <c r="M40" s="406"/>
      <c r="N40" s="406"/>
      <c r="O40" s="406"/>
      <c r="P40" s="406"/>
      <c r="Q40" s="406"/>
      <c r="R40" s="406"/>
      <c r="S40" s="406"/>
      <c r="T40" s="406"/>
      <c r="U40" s="406"/>
      <c r="V40" s="406"/>
      <c r="W40" s="406"/>
      <c r="X40" s="406"/>
      <c r="Y40" s="406"/>
      <c r="Z40" s="406"/>
    </row>
    <row r="41" spans="1:26" ht="14.1" customHeight="1" thickBot="1" x14ac:dyDescent="0.25">
      <c r="A41" s="653" t="s">
        <v>28</v>
      </c>
      <c r="B41" s="642"/>
      <c r="C41" s="642"/>
      <c r="D41" s="642"/>
      <c r="E41" s="591"/>
      <c r="F41" s="379">
        <f>SUM(F8:F39)</f>
        <v>345242.1</v>
      </c>
      <c r="G41" s="379">
        <f>ROUND(F41/12,2)</f>
        <v>28770.18</v>
      </c>
      <c r="H41" s="379">
        <f>SUM(H8:H39)</f>
        <v>0</v>
      </c>
      <c r="I41" s="406"/>
      <c r="J41" s="406"/>
      <c r="K41" s="406"/>
      <c r="L41" s="406"/>
      <c r="M41" s="406"/>
      <c r="N41" s="406"/>
      <c r="O41" s="406"/>
      <c r="P41" s="406"/>
      <c r="Q41" s="406"/>
      <c r="R41" s="406"/>
      <c r="S41" s="406"/>
      <c r="T41" s="406"/>
      <c r="U41" s="406"/>
      <c r="V41" s="406"/>
      <c r="W41" s="406"/>
      <c r="X41" s="406"/>
      <c r="Y41" s="406"/>
      <c r="Z41" s="406"/>
    </row>
    <row r="42" spans="1:26" ht="14.1" customHeight="1" thickBot="1" x14ac:dyDescent="0.25">
      <c r="A42" s="381"/>
      <c r="B42" s="382"/>
      <c r="C42" s="383"/>
      <c r="D42" s="384"/>
      <c r="E42" s="385"/>
      <c r="F42" s="386"/>
      <c r="G42" s="387"/>
      <c r="H42" s="388"/>
      <c r="I42" s="406"/>
      <c r="J42" s="406"/>
      <c r="K42" s="406"/>
      <c r="L42" s="406"/>
      <c r="M42" s="406"/>
      <c r="N42" s="406"/>
      <c r="O42" s="406"/>
      <c r="P42" s="406"/>
      <c r="Q42" s="406"/>
      <c r="R42" s="406"/>
      <c r="S42" s="406"/>
      <c r="T42" s="406"/>
      <c r="U42" s="406"/>
      <c r="V42" s="406"/>
      <c r="W42" s="406"/>
      <c r="X42" s="406"/>
      <c r="Y42" s="406"/>
      <c r="Z42" s="406"/>
    </row>
    <row r="43" spans="1:26" ht="14.1" customHeight="1" thickBot="1" x14ac:dyDescent="0.25">
      <c r="A43" s="654" t="s">
        <v>29</v>
      </c>
      <c r="B43" s="642"/>
      <c r="C43" s="642"/>
      <c r="D43" s="642"/>
      <c r="E43" s="591"/>
      <c r="F43" s="655">
        <f>H41-G41</f>
        <v>-28770.18</v>
      </c>
      <c r="G43" s="591"/>
      <c r="H43" s="612"/>
      <c r="I43" s="406"/>
      <c r="J43" s="406"/>
      <c r="K43" s="406"/>
      <c r="L43" s="406"/>
      <c r="M43" s="406"/>
      <c r="N43" s="406"/>
      <c r="O43" s="406"/>
      <c r="P43" s="406"/>
      <c r="Q43" s="406"/>
      <c r="R43" s="406"/>
      <c r="S43" s="406"/>
      <c r="T43" s="406"/>
      <c r="U43" s="406"/>
      <c r="V43" s="406"/>
      <c r="W43" s="406"/>
      <c r="X43" s="406"/>
      <c r="Y43" s="406"/>
      <c r="Z43" s="406"/>
    </row>
    <row r="44" spans="1:26" ht="14.1" customHeight="1" thickBot="1" x14ac:dyDescent="0.25">
      <c r="A44" s="389"/>
      <c r="B44" s="390"/>
      <c r="C44" s="391"/>
      <c r="D44" s="392"/>
      <c r="E44" s="393"/>
      <c r="F44" s="394"/>
      <c r="G44" s="394"/>
      <c r="H44" s="395"/>
      <c r="I44" s="406"/>
      <c r="J44" s="406"/>
      <c r="K44" s="406"/>
      <c r="L44" s="406"/>
      <c r="M44" s="406"/>
      <c r="N44" s="406"/>
      <c r="O44" s="406"/>
      <c r="P44" s="406"/>
      <c r="Q44" s="406"/>
      <c r="R44" s="406"/>
      <c r="S44" s="406"/>
      <c r="T44" s="406"/>
      <c r="U44" s="406"/>
      <c r="V44" s="406"/>
      <c r="W44" s="406"/>
      <c r="X44" s="406"/>
      <c r="Y44" s="406"/>
      <c r="Z44" s="406"/>
    </row>
    <row r="45" spans="1:26" ht="14.1" customHeight="1" thickBot="1" x14ac:dyDescent="0.25">
      <c r="A45" s="641" t="s">
        <v>30</v>
      </c>
      <c r="B45" s="642"/>
      <c r="C45" s="642"/>
      <c r="D45" s="642"/>
      <c r="E45" s="591"/>
      <c r="F45" s="643"/>
      <c r="G45" s="642"/>
      <c r="H45" s="591"/>
      <c r="I45" s="406"/>
      <c r="J45" s="406"/>
      <c r="K45" s="406"/>
      <c r="L45" s="406"/>
      <c r="M45" s="406"/>
      <c r="N45" s="406"/>
      <c r="O45" s="406"/>
      <c r="P45" s="406"/>
      <c r="Q45" s="406"/>
      <c r="R45" s="406"/>
      <c r="S45" s="406"/>
      <c r="T45" s="406"/>
      <c r="U45" s="406"/>
      <c r="V45" s="406"/>
      <c r="W45" s="406"/>
      <c r="X45" s="406"/>
      <c r="Y45" s="406"/>
      <c r="Z45" s="406"/>
    </row>
    <row r="46" spans="1:26" ht="14.1" customHeight="1" x14ac:dyDescent="0.2">
      <c r="A46" s="644"/>
      <c r="B46" s="645"/>
      <c r="C46" s="645"/>
      <c r="D46" s="645"/>
      <c r="E46" s="645"/>
      <c r="F46" s="645"/>
      <c r="G46" s="645"/>
      <c r="H46" s="646"/>
      <c r="I46" s="406"/>
      <c r="J46" s="406"/>
      <c r="K46" s="406"/>
      <c r="L46" s="406"/>
      <c r="M46" s="406"/>
      <c r="N46" s="406"/>
      <c r="O46" s="406"/>
      <c r="P46" s="406"/>
      <c r="Q46" s="406"/>
      <c r="R46" s="406"/>
      <c r="S46" s="406"/>
      <c r="T46" s="406"/>
      <c r="U46" s="406"/>
      <c r="V46" s="406"/>
      <c r="W46" s="406"/>
      <c r="X46" s="406"/>
      <c r="Y46" s="406"/>
      <c r="Z46" s="406"/>
    </row>
    <row r="47" spans="1:26" ht="14.1" customHeight="1" x14ac:dyDescent="0.2">
      <c r="A47" s="647"/>
      <c r="B47" s="648"/>
      <c r="C47" s="648"/>
      <c r="D47" s="648"/>
      <c r="E47" s="648"/>
      <c r="F47" s="648"/>
      <c r="G47" s="648"/>
      <c r="H47" s="649"/>
      <c r="I47" s="406"/>
      <c r="J47" s="406"/>
      <c r="K47" s="406"/>
      <c r="L47" s="406"/>
      <c r="M47" s="406"/>
      <c r="N47" s="406"/>
      <c r="O47" s="406"/>
      <c r="P47" s="406"/>
      <c r="Q47" s="406"/>
      <c r="R47" s="406"/>
      <c r="S47" s="406"/>
      <c r="T47" s="406"/>
      <c r="U47" s="406"/>
      <c r="V47" s="406"/>
      <c r="W47" s="406"/>
      <c r="X47" s="406"/>
      <c r="Y47" s="406"/>
      <c r="Z47" s="406"/>
    </row>
    <row r="48" spans="1:26" ht="14.1" customHeight="1" x14ac:dyDescent="0.2">
      <c r="A48" s="647"/>
      <c r="B48" s="648"/>
      <c r="C48" s="648"/>
      <c r="D48" s="648"/>
      <c r="E48" s="648"/>
      <c r="F48" s="648"/>
      <c r="G48" s="648"/>
      <c r="H48" s="649"/>
      <c r="I48" s="406"/>
      <c r="J48" s="406"/>
      <c r="K48" s="406"/>
      <c r="L48" s="406"/>
      <c r="M48" s="406"/>
      <c r="N48" s="406"/>
      <c r="O48" s="406"/>
      <c r="P48" s="406"/>
      <c r="Q48" s="406"/>
      <c r="R48" s="406"/>
      <c r="S48" s="406"/>
      <c r="T48" s="406"/>
      <c r="U48" s="406"/>
      <c r="V48" s="406"/>
      <c r="W48" s="406"/>
      <c r="X48" s="406"/>
      <c r="Y48" s="406"/>
      <c r="Z48" s="406"/>
    </row>
    <row r="49" spans="1:26" ht="14.1" customHeight="1" x14ac:dyDescent="0.2">
      <c r="A49" s="647"/>
      <c r="B49" s="648"/>
      <c r="C49" s="648"/>
      <c r="D49" s="648"/>
      <c r="E49" s="648"/>
      <c r="F49" s="648"/>
      <c r="G49" s="648"/>
      <c r="H49" s="649"/>
      <c r="I49" s="406"/>
      <c r="J49" s="406"/>
      <c r="K49" s="406"/>
      <c r="L49" s="406"/>
      <c r="M49" s="406"/>
      <c r="N49" s="406"/>
      <c r="O49" s="406"/>
      <c r="P49" s="406"/>
      <c r="Q49" s="406"/>
      <c r="R49" s="406"/>
      <c r="S49" s="406"/>
      <c r="T49" s="406"/>
      <c r="U49" s="406"/>
      <c r="V49" s="406"/>
      <c r="W49" s="406"/>
      <c r="X49" s="406"/>
      <c r="Y49" s="406"/>
      <c r="Z49" s="406"/>
    </row>
    <row r="50" spans="1:26" ht="14.1" customHeight="1" x14ac:dyDescent="0.2">
      <c r="A50" s="647"/>
      <c r="B50" s="648"/>
      <c r="C50" s="648"/>
      <c r="D50" s="648"/>
      <c r="E50" s="648"/>
      <c r="F50" s="648"/>
      <c r="G50" s="648"/>
      <c r="H50" s="649"/>
      <c r="I50" s="406"/>
      <c r="J50" s="406"/>
      <c r="K50" s="406"/>
      <c r="L50" s="406"/>
      <c r="M50" s="406"/>
      <c r="N50" s="406"/>
      <c r="O50" s="406"/>
      <c r="P50" s="406"/>
      <c r="Q50" s="406"/>
      <c r="R50" s="406"/>
      <c r="S50" s="406"/>
      <c r="T50" s="406"/>
      <c r="U50" s="406"/>
      <c r="V50" s="406"/>
      <c r="W50" s="406"/>
      <c r="X50" s="406"/>
      <c r="Y50" s="406"/>
      <c r="Z50" s="406"/>
    </row>
    <row r="51" spans="1:26" ht="14.1" customHeight="1" thickBot="1" x14ac:dyDescent="0.25">
      <c r="A51" s="650"/>
      <c r="B51" s="651"/>
      <c r="C51" s="651"/>
      <c r="D51" s="651"/>
      <c r="E51" s="651"/>
      <c r="F51" s="651"/>
      <c r="G51" s="651"/>
      <c r="H51" s="652"/>
      <c r="I51" s="406"/>
      <c r="J51" s="406"/>
      <c r="K51" s="406"/>
      <c r="L51" s="406"/>
      <c r="M51" s="406"/>
      <c r="N51" s="406"/>
      <c r="O51" s="406"/>
      <c r="P51" s="406"/>
      <c r="Q51" s="406"/>
      <c r="R51" s="406"/>
      <c r="S51" s="406"/>
      <c r="T51" s="406"/>
      <c r="U51" s="406"/>
      <c r="V51" s="406"/>
      <c r="W51" s="406"/>
      <c r="X51" s="406"/>
      <c r="Y51" s="406"/>
      <c r="Z51" s="406"/>
    </row>
    <row r="52" spans="1:26" ht="13.5" customHeight="1" x14ac:dyDescent="0.2">
      <c r="A52" s="406"/>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row>
    <row r="53" spans="1:26" ht="13.5" customHeight="1" x14ac:dyDescent="0.2">
      <c r="A53" s="406"/>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row>
    <row r="54" spans="1:26" ht="13.5" customHeight="1" x14ac:dyDescent="0.2">
      <c r="A54" s="406"/>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row>
    <row r="55" spans="1:26" ht="13.5" customHeight="1" x14ac:dyDescent="0.2">
      <c r="A55" s="406"/>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row>
    <row r="56" spans="1:26" ht="13.5" customHeight="1" x14ac:dyDescent="0.2">
      <c r="A56" s="406"/>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row>
    <row r="57" spans="1:26" ht="13.5" customHeight="1" x14ac:dyDescent="0.2">
      <c r="A57" s="406"/>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row>
    <row r="58" spans="1:26" ht="13.5" customHeight="1" x14ac:dyDescent="0.2">
      <c r="A58" s="406"/>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row>
    <row r="59" spans="1:26" ht="13.5" customHeight="1" x14ac:dyDescent="0.2">
      <c r="A59" s="406"/>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row>
    <row r="60" spans="1:26" ht="13.5" customHeight="1" x14ac:dyDescent="0.2">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row>
    <row r="61" spans="1:26" ht="13.5" customHeight="1" x14ac:dyDescent="0.2">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row>
    <row r="62" spans="1:26" ht="13.5" customHeight="1" x14ac:dyDescent="0.2">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row>
    <row r="63" spans="1:26" ht="13.5" customHeight="1" x14ac:dyDescent="0.2">
      <c r="A63" s="406"/>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row>
    <row r="64" spans="1:26" ht="13.5" customHeight="1" x14ac:dyDescent="0.2">
      <c r="A64" s="406"/>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row>
    <row r="65" spans="1:26" ht="13.5" customHeight="1" x14ac:dyDescent="0.2">
      <c r="A65" s="406"/>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row>
    <row r="66" spans="1:26" ht="13.5" customHeight="1" x14ac:dyDescent="0.2">
      <c r="A66" s="406"/>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row>
    <row r="67" spans="1:26" ht="13.5" customHeight="1" x14ac:dyDescent="0.2">
      <c r="A67" s="406"/>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row>
    <row r="68" spans="1:26" ht="13.5" customHeight="1" x14ac:dyDescent="0.2">
      <c r="A68" s="406"/>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row>
    <row r="69" spans="1:26" ht="13.5" customHeight="1" x14ac:dyDescent="0.2">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row>
    <row r="70" spans="1:26" ht="13.5" customHeight="1" x14ac:dyDescent="0.2">
      <c r="A70" s="406"/>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row>
    <row r="71" spans="1:26" ht="13.5" customHeight="1" x14ac:dyDescent="0.2">
      <c r="A71" s="406"/>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row>
    <row r="72" spans="1:26" ht="13.5" customHeight="1" x14ac:dyDescent="0.2">
      <c r="A72" s="406"/>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row>
    <row r="73" spans="1:26" ht="13.5" customHeight="1" x14ac:dyDescent="0.2">
      <c r="A73" s="406"/>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row>
    <row r="74" spans="1:26" ht="13.5" customHeight="1" x14ac:dyDescent="0.2">
      <c r="A74" s="406"/>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row>
    <row r="75" spans="1:26" ht="13.5" customHeight="1" x14ac:dyDescent="0.2">
      <c r="A75" s="406"/>
      <c r="B75" s="406"/>
      <c r="C75" s="406"/>
      <c r="D75" s="406"/>
      <c r="E75" s="406"/>
      <c r="F75" s="406"/>
      <c r="G75" s="406"/>
      <c r="H75" s="406"/>
      <c r="I75" s="406"/>
      <c r="J75" s="406"/>
      <c r="K75" s="406"/>
      <c r="L75" s="406"/>
      <c r="M75" s="406"/>
      <c r="N75" s="406"/>
      <c r="O75" s="406"/>
      <c r="P75" s="406"/>
      <c r="Q75" s="406"/>
      <c r="R75" s="406"/>
      <c r="S75" s="406"/>
      <c r="T75" s="406"/>
      <c r="U75" s="406"/>
      <c r="V75" s="406"/>
      <c r="W75" s="406"/>
      <c r="X75" s="406"/>
      <c r="Y75" s="406"/>
      <c r="Z75" s="406"/>
    </row>
    <row r="76" spans="1:26" ht="13.5" customHeight="1" x14ac:dyDescent="0.2">
      <c r="A76" s="406"/>
      <c r="B76" s="406"/>
      <c r="C76" s="406"/>
      <c r="D76" s="406"/>
      <c r="E76" s="406"/>
      <c r="F76" s="406"/>
      <c r="G76" s="406"/>
      <c r="H76" s="406"/>
      <c r="I76" s="406"/>
      <c r="J76" s="406"/>
      <c r="K76" s="406"/>
      <c r="L76" s="406"/>
      <c r="M76" s="406"/>
      <c r="N76" s="406"/>
      <c r="O76" s="406"/>
      <c r="P76" s="406"/>
      <c r="Q76" s="406"/>
      <c r="R76" s="406"/>
      <c r="S76" s="406"/>
      <c r="T76" s="406"/>
      <c r="U76" s="406"/>
      <c r="V76" s="406"/>
      <c r="W76" s="406"/>
      <c r="X76" s="406"/>
      <c r="Y76" s="406"/>
      <c r="Z76" s="406"/>
    </row>
    <row r="77" spans="1:26" ht="13.5" customHeight="1" x14ac:dyDescent="0.2">
      <c r="A77" s="406"/>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row>
    <row r="78" spans="1:26" ht="13.5" customHeight="1" x14ac:dyDescent="0.2">
      <c r="A78" s="406"/>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6"/>
      <c r="Z78" s="406"/>
    </row>
    <row r="79" spans="1:26" ht="13.5" customHeight="1" x14ac:dyDescent="0.2">
      <c r="A79" s="406"/>
      <c r="B79" s="406"/>
      <c r="C79" s="406"/>
      <c r="D79" s="406"/>
      <c r="E79" s="406"/>
      <c r="F79" s="406"/>
      <c r="G79" s="406"/>
      <c r="H79" s="406"/>
      <c r="I79" s="406"/>
      <c r="J79" s="406"/>
      <c r="K79" s="406"/>
      <c r="L79" s="406"/>
      <c r="M79" s="406"/>
      <c r="N79" s="406"/>
      <c r="O79" s="406"/>
      <c r="P79" s="406"/>
      <c r="Q79" s="406"/>
      <c r="R79" s="406"/>
      <c r="S79" s="406"/>
      <c r="T79" s="406"/>
      <c r="U79" s="406"/>
      <c r="V79" s="406"/>
      <c r="W79" s="406"/>
      <c r="X79" s="406"/>
      <c r="Y79" s="406"/>
      <c r="Z79" s="406"/>
    </row>
    <row r="80" spans="1:26" ht="13.5" customHeight="1" x14ac:dyDescent="0.2">
      <c r="A80" s="406"/>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row>
    <row r="81" spans="1:26" ht="13.5" customHeight="1" x14ac:dyDescent="0.2">
      <c r="A81" s="406"/>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row>
    <row r="82" spans="1:26" ht="13.5" customHeight="1" x14ac:dyDescent="0.2">
      <c r="A82" s="406"/>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row>
    <row r="83" spans="1:26" ht="13.5" customHeight="1" x14ac:dyDescent="0.2">
      <c r="A83" s="406"/>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row>
    <row r="84" spans="1:26" ht="13.5" customHeight="1" x14ac:dyDescent="0.2">
      <c r="A84" s="406"/>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row>
    <row r="85" spans="1:26" ht="13.5" customHeight="1" x14ac:dyDescent="0.2">
      <c r="A85" s="406"/>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row>
    <row r="86" spans="1:26" ht="13.5" customHeight="1" x14ac:dyDescent="0.2">
      <c r="A86" s="406"/>
      <c r="B86" s="406"/>
      <c r="C86" s="406"/>
      <c r="D86" s="406"/>
      <c r="E86" s="406"/>
      <c r="F86" s="406"/>
      <c r="G86" s="406"/>
      <c r="H86" s="406"/>
      <c r="I86" s="406"/>
      <c r="J86" s="406"/>
      <c r="K86" s="406"/>
      <c r="L86" s="406"/>
      <c r="M86" s="406"/>
      <c r="N86" s="406"/>
      <c r="O86" s="406"/>
      <c r="P86" s="406"/>
      <c r="Q86" s="406"/>
      <c r="R86" s="406"/>
      <c r="S86" s="406"/>
      <c r="T86" s="406"/>
      <c r="U86" s="406"/>
      <c r="V86" s="406"/>
      <c r="W86" s="406"/>
      <c r="X86" s="406"/>
      <c r="Y86" s="406"/>
      <c r="Z86" s="406"/>
    </row>
    <row r="87" spans="1:26" ht="13.5" customHeight="1" x14ac:dyDescent="0.2">
      <c r="A87" s="406"/>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row>
    <row r="88" spans="1:26" ht="13.5" customHeight="1" x14ac:dyDescent="0.2">
      <c r="A88" s="406"/>
      <c r="B88" s="406"/>
      <c r="C88" s="406"/>
      <c r="D88" s="406"/>
      <c r="E88" s="406"/>
      <c r="F88" s="406"/>
      <c r="G88" s="406"/>
      <c r="H88" s="406"/>
      <c r="I88" s="406"/>
      <c r="J88" s="406"/>
      <c r="K88" s="406"/>
      <c r="L88" s="406"/>
      <c r="M88" s="406"/>
      <c r="N88" s="406"/>
      <c r="O88" s="406"/>
      <c r="P88" s="406"/>
      <c r="Q88" s="406"/>
      <c r="R88" s="406"/>
      <c r="S88" s="406"/>
      <c r="T88" s="406"/>
      <c r="U88" s="406"/>
      <c r="V88" s="406"/>
      <c r="W88" s="406"/>
      <c r="X88" s="406"/>
      <c r="Y88" s="406"/>
      <c r="Z88" s="406"/>
    </row>
    <row r="89" spans="1:26" ht="13.5" customHeight="1" x14ac:dyDescent="0.2">
      <c r="A89" s="406"/>
      <c r="B89" s="406"/>
      <c r="C89" s="406"/>
      <c r="D89" s="406"/>
      <c r="E89" s="406"/>
      <c r="F89" s="406"/>
      <c r="G89" s="406"/>
      <c r="H89" s="406"/>
      <c r="I89" s="406"/>
      <c r="J89" s="406"/>
      <c r="K89" s="406"/>
      <c r="L89" s="406"/>
      <c r="M89" s="406"/>
      <c r="N89" s="406"/>
      <c r="O89" s="406"/>
      <c r="P89" s="406"/>
      <c r="Q89" s="406"/>
      <c r="R89" s="406"/>
      <c r="S89" s="406"/>
      <c r="T89" s="406"/>
      <c r="U89" s="406"/>
      <c r="V89" s="406"/>
      <c r="W89" s="406"/>
      <c r="X89" s="406"/>
      <c r="Y89" s="406"/>
      <c r="Z89" s="406"/>
    </row>
    <row r="90" spans="1:26" ht="13.5" customHeight="1" x14ac:dyDescent="0.2">
      <c r="A90" s="406"/>
      <c r="B90" s="406"/>
      <c r="C90" s="406"/>
      <c r="D90" s="406"/>
      <c r="E90" s="406"/>
      <c r="F90" s="406"/>
      <c r="G90" s="406"/>
      <c r="H90" s="406"/>
      <c r="I90" s="406"/>
      <c r="J90" s="406"/>
      <c r="K90" s="406"/>
      <c r="L90" s="406"/>
      <c r="M90" s="406"/>
      <c r="N90" s="406"/>
      <c r="O90" s="406"/>
      <c r="P90" s="406"/>
      <c r="Q90" s="406"/>
      <c r="R90" s="406"/>
      <c r="S90" s="406"/>
      <c r="T90" s="406"/>
      <c r="U90" s="406"/>
      <c r="V90" s="406"/>
      <c r="W90" s="406"/>
      <c r="X90" s="406"/>
      <c r="Y90" s="406"/>
      <c r="Z90" s="406"/>
    </row>
    <row r="91" spans="1:26" ht="13.5" customHeight="1" x14ac:dyDescent="0.2">
      <c r="A91" s="406"/>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row>
    <row r="92" spans="1:26" ht="13.5" customHeight="1" x14ac:dyDescent="0.2">
      <c r="A92" s="406"/>
      <c r="B92" s="406"/>
      <c r="C92" s="406"/>
      <c r="D92" s="406"/>
      <c r="E92" s="406"/>
      <c r="F92" s="406"/>
      <c r="G92" s="406"/>
      <c r="H92" s="406"/>
      <c r="I92" s="406"/>
      <c r="J92" s="406"/>
      <c r="K92" s="406"/>
      <c r="L92" s="406"/>
      <c r="M92" s="406"/>
      <c r="N92" s="406"/>
      <c r="O92" s="406"/>
      <c r="P92" s="406"/>
      <c r="Q92" s="406"/>
      <c r="R92" s="406"/>
      <c r="S92" s="406"/>
      <c r="T92" s="406"/>
      <c r="U92" s="406"/>
      <c r="V92" s="406"/>
      <c r="W92" s="406"/>
      <c r="X92" s="406"/>
      <c r="Y92" s="406"/>
      <c r="Z92" s="406"/>
    </row>
    <row r="93" spans="1:26" ht="13.5" customHeight="1" x14ac:dyDescent="0.2">
      <c r="A93" s="406"/>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row>
    <row r="94" spans="1:26" ht="13.5" customHeight="1" x14ac:dyDescent="0.2">
      <c r="A94" s="406"/>
      <c r="B94" s="406"/>
      <c r="C94" s="406"/>
      <c r="D94" s="406"/>
      <c r="E94" s="406"/>
      <c r="F94" s="406"/>
      <c r="G94" s="406"/>
      <c r="H94" s="406"/>
      <c r="I94" s="406"/>
      <c r="J94" s="406"/>
      <c r="K94" s="406"/>
      <c r="L94" s="406"/>
      <c r="M94" s="406"/>
      <c r="N94" s="406"/>
      <c r="O94" s="406"/>
      <c r="P94" s="406"/>
      <c r="Q94" s="406"/>
      <c r="R94" s="406"/>
      <c r="S94" s="406"/>
      <c r="T94" s="406"/>
      <c r="U94" s="406"/>
      <c r="V94" s="406"/>
      <c r="W94" s="406"/>
      <c r="X94" s="406"/>
      <c r="Y94" s="406"/>
      <c r="Z94" s="406"/>
    </row>
    <row r="95" spans="1:26" ht="13.5" customHeight="1" x14ac:dyDescent="0.2">
      <c r="A95" s="406"/>
      <c r="B95" s="406"/>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406"/>
    </row>
    <row r="96" spans="1:26" ht="13.5" customHeight="1" x14ac:dyDescent="0.2">
      <c r="A96" s="406"/>
      <c r="B96" s="406"/>
      <c r="C96" s="406"/>
      <c r="D96" s="406"/>
      <c r="E96" s="406"/>
      <c r="F96" s="406"/>
      <c r="G96" s="406"/>
      <c r="H96" s="406"/>
      <c r="I96" s="406"/>
      <c r="J96" s="406"/>
      <c r="K96" s="406"/>
      <c r="L96" s="406"/>
      <c r="M96" s="406"/>
      <c r="N96" s="406"/>
      <c r="O96" s="406"/>
      <c r="P96" s="406"/>
      <c r="Q96" s="406"/>
      <c r="R96" s="406"/>
      <c r="S96" s="406"/>
      <c r="T96" s="406"/>
      <c r="U96" s="406"/>
      <c r="V96" s="406"/>
      <c r="W96" s="406"/>
      <c r="X96" s="406"/>
      <c r="Y96" s="406"/>
      <c r="Z96" s="406"/>
    </row>
    <row r="97" spans="1:26" ht="13.5" customHeight="1" x14ac:dyDescent="0.2">
      <c r="A97" s="406"/>
      <c r="B97" s="406"/>
      <c r="C97" s="406"/>
      <c r="D97" s="406"/>
      <c r="E97" s="406"/>
      <c r="F97" s="406"/>
      <c r="G97" s="406"/>
      <c r="H97" s="406"/>
      <c r="I97" s="406"/>
      <c r="J97" s="406"/>
      <c r="K97" s="406"/>
      <c r="L97" s="406"/>
      <c r="M97" s="406"/>
      <c r="N97" s="406"/>
      <c r="O97" s="406"/>
      <c r="P97" s="406"/>
      <c r="Q97" s="406"/>
      <c r="R97" s="406"/>
      <c r="S97" s="406"/>
      <c r="T97" s="406"/>
      <c r="U97" s="406"/>
      <c r="V97" s="406"/>
      <c r="W97" s="406"/>
      <c r="X97" s="406"/>
      <c r="Y97" s="406"/>
      <c r="Z97" s="406"/>
    </row>
    <row r="98" spans="1:26" ht="13.5" customHeight="1" x14ac:dyDescent="0.2">
      <c r="A98" s="406"/>
      <c r="B98" s="406"/>
      <c r="C98" s="406"/>
      <c r="D98" s="406"/>
      <c r="E98" s="406"/>
      <c r="F98" s="406"/>
      <c r="G98" s="406"/>
      <c r="H98" s="406"/>
      <c r="I98" s="406"/>
      <c r="J98" s="406"/>
    </row>
    <row r="99" spans="1:26" ht="13.5" customHeight="1" x14ac:dyDescent="0.2">
      <c r="A99" s="406"/>
      <c r="B99" s="406"/>
      <c r="C99" s="406"/>
      <c r="D99" s="406"/>
      <c r="E99" s="406"/>
      <c r="F99" s="406"/>
      <c r="G99" s="406"/>
      <c r="H99" s="406"/>
      <c r="I99" s="406"/>
      <c r="J99" s="406"/>
    </row>
  </sheetData>
  <mergeCells count="42">
    <mergeCell ref="A45:E45"/>
    <mergeCell ref="F45:H45"/>
    <mergeCell ref="A46:H51"/>
    <mergeCell ref="A41:E41"/>
    <mergeCell ref="A43:E43"/>
    <mergeCell ref="F43:H43"/>
    <mergeCell ref="A36:C36"/>
    <mergeCell ref="A37:C37"/>
    <mergeCell ref="A38:C38"/>
    <mergeCell ref="A39:C39"/>
    <mergeCell ref="A35:B35"/>
    <mergeCell ref="A34:B34"/>
    <mergeCell ref="A20:B20"/>
    <mergeCell ref="A21:C21"/>
    <mergeCell ref="A25:B25"/>
    <mergeCell ref="A26:B26"/>
    <mergeCell ref="A27:B27"/>
    <mergeCell ref="A28:B28"/>
    <mergeCell ref="A29:B29"/>
    <mergeCell ref="A22:C22"/>
    <mergeCell ref="A8:B8"/>
    <mergeCell ref="A31:B31"/>
    <mergeCell ref="A18:C18"/>
    <mergeCell ref="A17:B17"/>
    <mergeCell ref="A33:B33"/>
    <mergeCell ref="A13:B13"/>
    <mergeCell ref="A14:C14"/>
    <mergeCell ref="A15:C15"/>
    <mergeCell ref="A30:B30"/>
    <mergeCell ref="A9:C9"/>
    <mergeCell ref="A10:C10"/>
    <mergeCell ref="A12:C12"/>
    <mergeCell ref="A5:B5"/>
    <mergeCell ref="C5:D5"/>
    <mergeCell ref="A6:B6"/>
    <mergeCell ref="E1:H1"/>
    <mergeCell ref="A3:B3"/>
    <mergeCell ref="C3:D3"/>
    <mergeCell ref="A4:B4"/>
    <mergeCell ref="C4:D4"/>
    <mergeCell ref="A1:D1"/>
    <mergeCell ref="F6:G6"/>
  </mergeCells>
  <pageMargins left="0.7" right="0.7" top="0.75" bottom="0.75" header="0.3" footer="0.3"/>
  <pageSetup paperSize="9" orientation="portrait" r:id="rId1"/>
  <headerFooter>
    <oddHeader>&amp;COkt16</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view="pageLayout" zoomScaleNormal="100" workbookViewId="0">
      <selection sqref="A1:D1"/>
    </sheetView>
  </sheetViews>
  <sheetFormatPr defaultColWidth="9" defaultRowHeight="12.75" x14ac:dyDescent="0.2"/>
  <cols>
    <col min="1" max="1" width="20.140625" customWidth="1"/>
    <col min="2" max="2" width="4.85546875" customWidth="1"/>
    <col min="3" max="3" width="4.42578125" customWidth="1"/>
    <col min="4" max="4" width="9.7109375" bestFit="1" customWidth="1"/>
    <col min="5" max="5" width="10.5703125" customWidth="1"/>
    <col min="6" max="6" width="10.85546875" customWidth="1"/>
    <col min="7" max="7" width="9.7109375" customWidth="1"/>
    <col min="8" max="8" width="9.28515625" customWidth="1"/>
    <col min="9" max="9" width="9.7109375" customWidth="1"/>
  </cols>
  <sheetData>
    <row r="1" spans="1:9" ht="13.5" thickBot="1" x14ac:dyDescent="0.25">
      <c r="A1" s="600" t="s">
        <v>179</v>
      </c>
      <c r="B1" s="589"/>
      <c r="C1" s="601"/>
      <c r="D1" s="602"/>
      <c r="E1" s="588" t="s">
        <v>160</v>
      </c>
      <c r="F1" s="589"/>
      <c r="G1" s="590"/>
      <c r="H1" s="591"/>
      <c r="I1" s="545"/>
    </row>
    <row r="2" spans="1:9" ht="13.5" thickBot="1" x14ac:dyDescent="0.25">
      <c r="A2" s="416"/>
      <c r="B2" s="417"/>
      <c r="C2" s="418"/>
      <c r="D2" s="293"/>
      <c r="E2" s="293"/>
      <c r="F2" s="419"/>
      <c r="G2" s="419"/>
      <c r="H2" s="300"/>
      <c r="I2" s="545"/>
    </row>
    <row r="3" spans="1:9" ht="13.5" thickBot="1" x14ac:dyDescent="0.25">
      <c r="A3" s="592" t="s">
        <v>13</v>
      </c>
      <c r="B3" s="593"/>
      <c r="C3" s="594"/>
      <c r="D3" s="595"/>
      <c r="E3" s="554"/>
      <c r="F3" s="554"/>
      <c r="G3" s="554"/>
      <c r="H3" s="554"/>
      <c r="I3" s="545"/>
    </row>
    <row r="4" spans="1:9" ht="13.5" thickBot="1" x14ac:dyDescent="0.25">
      <c r="A4" s="596" t="s">
        <v>140</v>
      </c>
      <c r="B4" s="597"/>
      <c r="C4" s="598"/>
      <c r="D4" s="599"/>
      <c r="E4" s="554"/>
      <c r="F4" s="554"/>
      <c r="G4" s="554"/>
      <c r="H4" s="554"/>
      <c r="I4" s="545"/>
    </row>
    <row r="5" spans="1:9" ht="13.5" thickBot="1" x14ac:dyDescent="0.25">
      <c r="A5" s="582" t="s">
        <v>1</v>
      </c>
      <c r="B5" s="583"/>
      <c r="C5" s="584">
        <v>37</v>
      </c>
      <c r="D5" s="585"/>
      <c r="E5" s="554"/>
      <c r="F5" s="554"/>
      <c r="G5" s="554"/>
      <c r="H5" s="554"/>
      <c r="I5" s="545"/>
    </row>
    <row r="6" spans="1:9" ht="13.5" thickBot="1" x14ac:dyDescent="0.25">
      <c r="A6" s="658"/>
      <c r="B6" s="659"/>
      <c r="C6" s="555"/>
      <c r="D6" s="454"/>
      <c r="E6" s="455">
        <f>C4/0.37</f>
        <v>0</v>
      </c>
      <c r="F6" s="660"/>
      <c r="G6" s="661"/>
      <c r="H6" s="554"/>
      <c r="I6" s="545"/>
    </row>
    <row r="7" spans="1:9" ht="13.5" thickBot="1" x14ac:dyDescent="0.25">
      <c r="A7" s="489"/>
      <c r="B7" s="456"/>
      <c r="C7" s="457"/>
      <c r="D7" s="458"/>
      <c r="E7" s="491" t="str">
        <f>DATABANK!B20</f>
        <v xml:space="preserve"> 1.10.2016 </v>
      </c>
      <c r="F7" s="514" t="s">
        <v>159</v>
      </c>
      <c r="G7" s="459" t="s">
        <v>158</v>
      </c>
      <c r="H7" s="460" t="s">
        <v>17</v>
      </c>
      <c r="I7" s="308" t="s">
        <v>157</v>
      </c>
    </row>
    <row r="8" spans="1:9" x14ac:dyDescent="0.2">
      <c r="A8" s="662" t="s">
        <v>141</v>
      </c>
      <c r="B8" s="663"/>
      <c r="C8" s="492"/>
      <c r="D8" s="493" t="s">
        <v>137</v>
      </c>
      <c r="E8" s="512" t="s">
        <v>177</v>
      </c>
      <c r="F8" s="541">
        <f>DATABANK!B36*C5/37</f>
        <v>352446</v>
      </c>
      <c r="G8" s="515">
        <f t="shared" ref="G8:G12" si="0">ROUND(F8/12,2)</f>
        <v>29370.5</v>
      </c>
      <c r="H8" s="535"/>
      <c r="I8" s="550"/>
    </row>
    <row r="9" spans="1:9" x14ac:dyDescent="0.2">
      <c r="A9" s="656" t="s">
        <v>19</v>
      </c>
      <c r="B9" s="657"/>
      <c r="C9" s="657"/>
      <c r="D9" s="511"/>
      <c r="E9" s="513" t="s">
        <v>143</v>
      </c>
      <c r="F9" s="542">
        <f>ROUND(C5/37*D9,2)</f>
        <v>0</v>
      </c>
      <c r="G9" s="461">
        <f t="shared" si="0"/>
        <v>0</v>
      </c>
      <c r="H9" s="490"/>
      <c r="I9" s="548"/>
    </row>
    <row r="10" spans="1:9" x14ac:dyDescent="0.2">
      <c r="A10" s="508" t="s">
        <v>193</v>
      </c>
      <c r="B10" s="509"/>
      <c r="C10" s="510"/>
      <c r="D10" s="507">
        <f>(DATABANK!C62)</f>
        <v>6114</v>
      </c>
      <c r="E10" s="531" t="s">
        <v>143</v>
      </c>
      <c r="F10" s="543">
        <f>D10</f>
        <v>6114</v>
      </c>
      <c r="G10" s="506">
        <f t="shared" si="0"/>
        <v>509.5</v>
      </c>
      <c r="H10" s="505"/>
      <c r="I10" s="549">
        <f>0.173*G10</f>
        <v>88.143499999999989</v>
      </c>
    </row>
    <row r="11" spans="1:9" x14ac:dyDescent="0.2">
      <c r="A11" s="537" t="s">
        <v>194</v>
      </c>
      <c r="B11" s="538"/>
      <c r="C11" s="539"/>
      <c r="D11" s="402">
        <f>(DATABANK!B40-DATABANK!B39)</f>
        <v>5394</v>
      </c>
      <c r="E11" s="403" t="s">
        <v>195</v>
      </c>
      <c r="F11" s="540">
        <f>D11</f>
        <v>5394</v>
      </c>
      <c r="G11" s="404">
        <f t="shared" si="0"/>
        <v>449.5</v>
      </c>
      <c r="H11" s="505"/>
      <c r="I11" s="548"/>
    </row>
    <row r="12" spans="1:9" ht="13.5" thickBot="1" x14ac:dyDescent="0.25">
      <c r="A12" s="666" t="s">
        <v>190</v>
      </c>
      <c r="B12" s="667"/>
      <c r="C12" s="667"/>
      <c r="D12" s="532">
        <f>(DATABANK!B39-DATABANK!B36)</f>
        <v>15811</v>
      </c>
      <c r="E12" s="533" t="s">
        <v>143</v>
      </c>
      <c r="F12" s="544">
        <f>ROUND(C5/37*D12,2)</f>
        <v>15811</v>
      </c>
      <c r="G12" s="534">
        <f t="shared" si="0"/>
        <v>1317.58</v>
      </c>
      <c r="H12" s="536"/>
      <c r="I12" s="551"/>
    </row>
    <row r="13" spans="1:9" ht="13.5" thickBot="1" x14ac:dyDescent="0.25">
      <c r="A13" s="321"/>
      <c r="B13" s="322"/>
      <c r="C13" s="323"/>
      <c r="D13" s="324"/>
      <c r="E13" s="323"/>
      <c r="F13" s="325"/>
      <c r="G13" s="325"/>
      <c r="H13" s="516"/>
      <c r="I13" s="546"/>
    </row>
    <row r="14" spans="1:9" ht="13.5" thickBot="1" x14ac:dyDescent="0.25">
      <c r="A14" s="630" t="s">
        <v>172</v>
      </c>
      <c r="B14" s="631"/>
      <c r="C14" s="328"/>
      <c r="D14" s="329">
        <f>DATABANK!C123</f>
        <v>6645.6550000000007</v>
      </c>
      <c r="E14" s="330" t="s">
        <v>3</v>
      </c>
      <c r="F14" s="331">
        <f t="shared" ref="F14:F20" si="1">D14*C14</f>
        <v>0</v>
      </c>
      <c r="G14" s="331">
        <f t="shared" ref="G14:G20" si="2">ROUND(F14/12,2)</f>
        <v>0</v>
      </c>
      <c r="H14" s="517"/>
      <c r="I14" s="412">
        <f>0.173*G14</f>
        <v>0</v>
      </c>
    </row>
    <row r="15" spans="1:9" ht="13.5" thickBot="1" x14ac:dyDescent="0.25">
      <c r="A15" s="632" t="s">
        <v>148</v>
      </c>
      <c r="B15" s="633"/>
      <c r="C15" s="328"/>
      <c r="D15" s="333">
        <f>DATABANK!C$95</f>
        <v>9569.74</v>
      </c>
      <c r="E15" s="334" t="s">
        <v>3</v>
      </c>
      <c r="F15" s="335">
        <f t="shared" si="1"/>
        <v>0</v>
      </c>
      <c r="G15" s="335">
        <f t="shared" si="2"/>
        <v>0</v>
      </c>
      <c r="H15" s="518"/>
      <c r="I15" s="332">
        <f t="shared" ref="I15:I26" si="3">0.173*G15</f>
        <v>0</v>
      </c>
    </row>
    <row r="16" spans="1:9" ht="13.5" thickBot="1" x14ac:dyDescent="0.25">
      <c r="A16" s="668" t="s">
        <v>149</v>
      </c>
      <c r="B16" s="669"/>
      <c r="C16" s="328"/>
      <c r="D16" s="333">
        <f>DATABANK!C$83</f>
        <v>13291.31</v>
      </c>
      <c r="E16" s="334" t="s">
        <v>3</v>
      </c>
      <c r="F16" s="335">
        <f t="shared" si="1"/>
        <v>0</v>
      </c>
      <c r="G16" s="335">
        <f t="shared" si="2"/>
        <v>0</v>
      </c>
      <c r="H16" s="518"/>
      <c r="I16" s="332">
        <f t="shared" si="3"/>
        <v>0</v>
      </c>
    </row>
    <row r="17" spans="1:9" ht="13.5" thickBot="1" x14ac:dyDescent="0.25">
      <c r="A17" s="668" t="s">
        <v>150</v>
      </c>
      <c r="B17" s="669"/>
      <c r="C17" s="328"/>
      <c r="D17" s="333">
        <f>DATABANK!C$84</f>
        <v>132.91</v>
      </c>
      <c r="E17" s="334" t="s">
        <v>175</v>
      </c>
      <c r="F17" s="335">
        <f t="shared" si="1"/>
        <v>0</v>
      </c>
      <c r="G17" s="335">
        <f t="shared" si="2"/>
        <v>0</v>
      </c>
      <c r="H17" s="518"/>
      <c r="I17" s="332">
        <f t="shared" si="3"/>
        <v>0</v>
      </c>
    </row>
    <row r="18" spans="1:9" ht="13.5" thickBot="1" x14ac:dyDescent="0.25">
      <c r="A18" s="632" t="s">
        <v>151</v>
      </c>
      <c r="B18" s="633"/>
      <c r="C18" s="328"/>
      <c r="D18" s="333">
        <f>DATABANK!C88</f>
        <v>3987.39</v>
      </c>
      <c r="E18" s="334" t="s">
        <v>3</v>
      </c>
      <c r="F18" s="335">
        <f t="shared" si="1"/>
        <v>0</v>
      </c>
      <c r="G18" s="335">
        <f t="shared" si="2"/>
        <v>0</v>
      </c>
      <c r="H18" s="518"/>
      <c r="I18" s="332">
        <f t="shared" si="3"/>
        <v>0</v>
      </c>
    </row>
    <row r="19" spans="1:9" ht="13.5" thickBot="1" x14ac:dyDescent="0.25">
      <c r="A19" s="618" t="s">
        <v>152</v>
      </c>
      <c r="B19" s="670"/>
      <c r="C19" s="336"/>
      <c r="D19" s="337">
        <f>DATABANK!C$89</f>
        <v>1993.7</v>
      </c>
      <c r="E19" s="338" t="s">
        <v>3</v>
      </c>
      <c r="F19" s="339">
        <f>D19*C19</f>
        <v>0</v>
      </c>
      <c r="G19" s="339">
        <f>ROUND(F19/12,2)</f>
        <v>0</v>
      </c>
      <c r="H19" s="519"/>
      <c r="I19" s="332">
        <f t="shared" si="3"/>
        <v>0</v>
      </c>
    </row>
    <row r="20" spans="1:9" ht="13.5" thickBot="1" x14ac:dyDescent="0.25">
      <c r="A20" s="671" t="s">
        <v>153</v>
      </c>
      <c r="B20" s="672"/>
      <c r="C20" s="462"/>
      <c r="D20" s="463">
        <f>DATABANK!$C$110</f>
        <v>13291.31</v>
      </c>
      <c r="E20" s="464" t="s">
        <v>3</v>
      </c>
      <c r="F20" s="344">
        <f t="shared" si="1"/>
        <v>0</v>
      </c>
      <c r="G20" s="344">
        <f t="shared" si="2"/>
        <v>0</v>
      </c>
      <c r="H20" s="520"/>
      <c r="I20" s="414">
        <f t="shared" si="3"/>
        <v>0</v>
      </c>
    </row>
    <row r="21" spans="1:9" ht="13.5" thickBot="1" x14ac:dyDescent="0.25">
      <c r="A21" s="465"/>
      <c r="B21" s="555"/>
      <c r="C21" s="553"/>
      <c r="D21" s="466"/>
      <c r="E21" s="467"/>
      <c r="F21" s="466"/>
      <c r="G21" s="466"/>
      <c r="H21" s="521"/>
      <c r="I21" s="401"/>
    </row>
    <row r="22" spans="1:9" ht="13.5" thickBot="1" x14ac:dyDescent="0.25">
      <c r="A22" s="673" t="s">
        <v>154</v>
      </c>
      <c r="B22" s="674"/>
      <c r="C22" s="468"/>
      <c r="D22" s="469">
        <f>DATABANK!$C$101</f>
        <v>43.1</v>
      </c>
      <c r="E22" s="470" t="s">
        <v>8</v>
      </c>
      <c r="F22" s="471">
        <f>ROUND(C22*D22,2)</f>
        <v>0</v>
      </c>
      <c r="G22" s="472">
        <f>ROUND(F22/12,2)</f>
        <v>0</v>
      </c>
      <c r="H22" s="522"/>
      <c r="I22" s="473">
        <f t="shared" si="3"/>
        <v>0</v>
      </c>
    </row>
    <row r="23" spans="1:9" ht="13.5" thickBot="1" x14ac:dyDescent="0.25">
      <c r="A23" s="675" t="s">
        <v>155</v>
      </c>
      <c r="B23" s="626"/>
      <c r="C23" s="296"/>
      <c r="D23" s="355">
        <f>DATABANK!$C$103</f>
        <v>19.940000000000001</v>
      </c>
      <c r="E23" s="474" t="s">
        <v>8</v>
      </c>
      <c r="F23" s="475">
        <f t="shared" ref="F23:F24" si="4">ROUND(C23*D23,2)</f>
        <v>0</v>
      </c>
      <c r="G23" s="476">
        <f>ROUND(F23/12,2)</f>
        <v>0</v>
      </c>
      <c r="H23" s="523"/>
      <c r="I23" s="332">
        <f t="shared" si="3"/>
        <v>0</v>
      </c>
    </row>
    <row r="24" spans="1:9" ht="13.5" thickBot="1" x14ac:dyDescent="0.25">
      <c r="A24" s="676" t="s">
        <v>156</v>
      </c>
      <c r="B24" s="677"/>
      <c r="C24" s="477"/>
      <c r="D24" s="478">
        <f>DATABANK!$C$104</f>
        <v>34.340000000000003</v>
      </c>
      <c r="E24" s="479" t="s">
        <v>8</v>
      </c>
      <c r="F24" s="480">
        <f t="shared" si="4"/>
        <v>0</v>
      </c>
      <c r="G24" s="481">
        <f>ROUND(F24/12,2)</f>
        <v>0</v>
      </c>
      <c r="H24" s="524"/>
      <c r="I24" s="482">
        <f t="shared" si="3"/>
        <v>0</v>
      </c>
    </row>
    <row r="25" spans="1:9" ht="13.5" thickBot="1" x14ac:dyDescent="0.25">
      <c r="A25" s="664"/>
      <c r="B25" s="665"/>
      <c r="C25" s="665"/>
      <c r="D25" s="483"/>
      <c r="E25" s="484"/>
      <c r="F25" s="483"/>
      <c r="G25" s="483"/>
      <c r="H25" s="521"/>
      <c r="I25" s="401"/>
    </row>
    <row r="26" spans="1:9" x14ac:dyDescent="0.2">
      <c r="A26" s="636" t="s">
        <v>139</v>
      </c>
      <c r="B26" s="622"/>
      <c r="C26" s="622"/>
      <c r="D26" s="365">
        <f>DATABANK!C$67</f>
        <v>10500.13</v>
      </c>
      <c r="E26" s="352" t="s">
        <v>176</v>
      </c>
      <c r="F26" s="354">
        <f>D26*C5/37</f>
        <v>10500.13</v>
      </c>
      <c r="G26" s="485">
        <f t="shared" ref="G26:G28" si="5">ROUND(F26/12,2)</f>
        <v>875.01</v>
      </c>
      <c r="H26" s="525"/>
      <c r="I26" s="320">
        <f t="shared" si="3"/>
        <v>151.37672999999998</v>
      </c>
    </row>
    <row r="27" spans="1:9" x14ac:dyDescent="0.2">
      <c r="A27" s="637" t="s">
        <v>6</v>
      </c>
      <c r="B27" s="638"/>
      <c r="C27" s="638"/>
      <c r="D27" s="368">
        <f>DATABANK!C$92</f>
        <v>7841.87</v>
      </c>
      <c r="E27" s="334" t="s">
        <v>176</v>
      </c>
      <c r="F27" s="335">
        <f>D27</f>
        <v>7841.87</v>
      </c>
      <c r="G27" s="486">
        <f t="shared" si="5"/>
        <v>653.49</v>
      </c>
      <c r="H27" s="526"/>
      <c r="I27" s="487">
        <f>0.173*G28</f>
        <v>30.659059999999997</v>
      </c>
    </row>
    <row r="28" spans="1:9" ht="13.5" thickBot="1" x14ac:dyDescent="0.25">
      <c r="A28" s="637" t="s">
        <v>4</v>
      </c>
      <c r="B28" s="638"/>
      <c r="C28" s="638"/>
      <c r="D28" s="368">
        <f>DATABANK!C$78</f>
        <v>2126.61</v>
      </c>
      <c r="E28" s="334" t="s">
        <v>143</v>
      </c>
      <c r="F28" s="335">
        <f>D28</f>
        <v>2126.61</v>
      </c>
      <c r="G28" s="486">
        <f t="shared" si="5"/>
        <v>177.22</v>
      </c>
      <c r="H28" s="527"/>
      <c r="I28" s="488">
        <f>0.173*G27</f>
        <v>113.05377</v>
      </c>
    </row>
    <row r="29" spans="1:9" ht="13.5" thickBot="1" x14ac:dyDescent="0.25">
      <c r="A29" s="372"/>
      <c r="B29" s="373"/>
      <c r="C29" s="374"/>
      <c r="D29" s="375"/>
      <c r="E29" s="376"/>
      <c r="F29" s="377"/>
      <c r="G29" s="377"/>
      <c r="H29" s="528"/>
      <c r="I29" s="546"/>
    </row>
    <row r="30" spans="1:9" ht="13.5" thickBot="1" x14ac:dyDescent="0.25">
      <c r="A30" s="653" t="s">
        <v>28</v>
      </c>
      <c r="B30" s="642"/>
      <c r="C30" s="642"/>
      <c r="D30" s="642"/>
      <c r="E30" s="591"/>
      <c r="F30" s="379">
        <f>SUM(F8:F28)</f>
        <v>400233.61</v>
      </c>
      <c r="G30" s="379">
        <f>ROUND(F30/12,2)</f>
        <v>33352.800000000003</v>
      </c>
      <c r="H30" s="529">
        <f>SUM(H8:H28)</f>
        <v>0</v>
      </c>
      <c r="I30" s="547"/>
    </row>
    <row r="31" spans="1:9" ht="13.5" thickBot="1" x14ac:dyDescent="0.25">
      <c r="A31" s="381"/>
      <c r="B31" s="382"/>
      <c r="C31" s="383"/>
      <c r="D31" s="384"/>
      <c r="E31" s="385"/>
      <c r="F31" s="386"/>
      <c r="G31" s="387"/>
      <c r="H31" s="530"/>
      <c r="I31" s="545"/>
    </row>
    <row r="32" spans="1:9" ht="13.5" thickBot="1" x14ac:dyDescent="0.25">
      <c r="A32" s="654" t="s">
        <v>29</v>
      </c>
      <c r="B32" s="642"/>
      <c r="C32" s="642"/>
      <c r="D32" s="642"/>
      <c r="E32" s="591"/>
      <c r="F32" s="655">
        <f>H30-G30</f>
        <v>-33352.800000000003</v>
      </c>
      <c r="G32" s="591"/>
      <c r="H32" s="612"/>
      <c r="I32" s="545"/>
    </row>
    <row r="33" spans="1:9" ht="13.5" thickBot="1" x14ac:dyDescent="0.25">
      <c r="A33" s="389"/>
      <c r="B33" s="390"/>
      <c r="C33" s="391"/>
      <c r="D33" s="392"/>
      <c r="E33" s="393"/>
      <c r="F33" s="394"/>
      <c r="G33" s="394"/>
      <c r="H33" s="395"/>
      <c r="I33" s="545"/>
    </row>
    <row r="34" spans="1:9" ht="13.5" thickBot="1" x14ac:dyDescent="0.25">
      <c r="A34" s="641" t="s">
        <v>30</v>
      </c>
      <c r="B34" s="642"/>
      <c r="C34" s="642"/>
      <c r="D34" s="642"/>
      <c r="E34" s="591"/>
      <c r="F34" s="643"/>
      <c r="G34" s="642"/>
      <c r="H34" s="591"/>
      <c r="I34" s="545"/>
    </row>
    <row r="35" spans="1:9" x14ac:dyDescent="0.2">
      <c r="A35" s="644"/>
      <c r="B35" s="645"/>
      <c r="C35" s="645"/>
      <c r="D35" s="645"/>
      <c r="E35" s="645"/>
      <c r="F35" s="645"/>
      <c r="G35" s="645"/>
      <c r="H35" s="646"/>
      <c r="I35" s="545"/>
    </row>
    <row r="36" spans="1:9" x14ac:dyDescent="0.2">
      <c r="A36" s="647"/>
      <c r="B36" s="648"/>
      <c r="C36" s="648"/>
      <c r="D36" s="648"/>
      <c r="E36" s="648"/>
      <c r="F36" s="648"/>
      <c r="G36" s="648"/>
      <c r="H36" s="649"/>
      <c r="I36" s="545"/>
    </row>
    <row r="37" spans="1:9" x14ac:dyDescent="0.2">
      <c r="A37" s="647"/>
      <c r="B37" s="648"/>
      <c r="C37" s="648"/>
      <c r="D37" s="648"/>
      <c r="E37" s="648"/>
      <c r="F37" s="648"/>
      <c r="G37" s="648"/>
      <c r="H37" s="649"/>
      <c r="I37" s="545"/>
    </row>
    <row r="38" spans="1:9" x14ac:dyDescent="0.2">
      <c r="A38" s="647"/>
      <c r="B38" s="648"/>
      <c r="C38" s="648"/>
      <c r="D38" s="648"/>
      <c r="E38" s="648"/>
      <c r="F38" s="648"/>
      <c r="G38" s="648"/>
      <c r="H38" s="649"/>
      <c r="I38" s="545"/>
    </row>
    <row r="39" spans="1:9" x14ac:dyDescent="0.2">
      <c r="A39" s="647"/>
      <c r="B39" s="648"/>
      <c r="C39" s="648"/>
      <c r="D39" s="648"/>
      <c r="E39" s="648"/>
      <c r="F39" s="648"/>
      <c r="G39" s="648"/>
      <c r="H39" s="649"/>
      <c r="I39" s="545"/>
    </row>
    <row r="40" spans="1:9" ht="13.5" thickBot="1" x14ac:dyDescent="0.25">
      <c r="A40" s="650"/>
      <c r="B40" s="651"/>
      <c r="C40" s="651"/>
      <c r="D40" s="651"/>
      <c r="E40" s="651"/>
      <c r="F40" s="651"/>
      <c r="G40" s="651"/>
      <c r="H40" s="652"/>
      <c r="I40" s="545"/>
    </row>
    <row r="41" spans="1:9" x14ac:dyDescent="0.2">
      <c r="A41" s="247"/>
      <c r="B41" s="247"/>
      <c r="C41" s="247"/>
      <c r="D41" s="247"/>
      <c r="E41" s="247"/>
      <c r="F41" s="247"/>
      <c r="G41" s="247"/>
      <c r="H41" s="247"/>
      <c r="I41" s="247"/>
    </row>
    <row r="42" spans="1:9" x14ac:dyDescent="0.2">
      <c r="A42" s="247"/>
      <c r="B42" s="247"/>
      <c r="C42" s="247"/>
      <c r="D42" s="247"/>
      <c r="E42" s="247"/>
      <c r="F42" s="247"/>
      <c r="G42" s="247"/>
      <c r="H42" s="247"/>
      <c r="I42" s="247"/>
    </row>
    <row r="43" spans="1:9" x14ac:dyDescent="0.2">
      <c r="A43" s="247"/>
      <c r="B43" s="247"/>
      <c r="C43" s="247"/>
      <c r="D43" s="247"/>
      <c r="E43" s="247"/>
      <c r="F43" s="247"/>
      <c r="G43" s="247"/>
      <c r="H43" s="247"/>
      <c r="I43" s="247"/>
    </row>
    <row r="44" spans="1:9" x14ac:dyDescent="0.2">
      <c r="A44" s="247"/>
      <c r="B44" s="247"/>
      <c r="C44" s="247"/>
      <c r="D44" s="247"/>
      <c r="E44" s="247"/>
      <c r="F44" s="247"/>
      <c r="G44" s="247"/>
      <c r="H44" s="247"/>
      <c r="I44" s="247"/>
    </row>
    <row r="45" spans="1:9" x14ac:dyDescent="0.2">
      <c r="A45" s="247"/>
      <c r="B45" s="247"/>
      <c r="C45" s="247"/>
      <c r="D45" s="247"/>
      <c r="E45" s="247"/>
      <c r="F45" s="247"/>
      <c r="G45" s="247"/>
      <c r="H45" s="247"/>
      <c r="I45" s="247"/>
    </row>
    <row r="46" spans="1:9" x14ac:dyDescent="0.2">
      <c r="A46" s="247"/>
      <c r="B46" s="247"/>
      <c r="C46" s="247"/>
      <c r="D46" s="247"/>
      <c r="E46" s="247"/>
      <c r="F46" s="247"/>
      <c r="G46" s="247"/>
      <c r="H46" s="247"/>
      <c r="I46" s="247"/>
    </row>
    <row r="47" spans="1:9" x14ac:dyDescent="0.2">
      <c r="A47" s="247"/>
      <c r="B47" s="247"/>
      <c r="C47" s="247"/>
      <c r="D47" s="247"/>
      <c r="E47" s="247"/>
      <c r="F47" s="247"/>
      <c r="G47" s="247"/>
      <c r="H47" s="247"/>
      <c r="I47" s="247"/>
    </row>
    <row r="48" spans="1:9" x14ac:dyDescent="0.2">
      <c r="A48" s="247"/>
      <c r="B48" s="247"/>
      <c r="C48" s="247"/>
      <c r="D48" s="247"/>
      <c r="E48" s="247"/>
      <c r="F48" s="247"/>
      <c r="G48" s="247"/>
      <c r="H48" s="247"/>
      <c r="I48" s="247"/>
    </row>
    <row r="49" spans="1:9" x14ac:dyDescent="0.2">
      <c r="A49" s="247"/>
      <c r="B49" s="247"/>
      <c r="C49" s="247"/>
      <c r="D49" s="247"/>
      <c r="E49" s="247"/>
      <c r="F49" s="247"/>
      <c r="G49" s="247"/>
      <c r="H49" s="247"/>
      <c r="I49" s="247"/>
    </row>
    <row r="50" spans="1:9" x14ac:dyDescent="0.2">
      <c r="A50" s="247"/>
      <c r="B50" s="247"/>
      <c r="C50" s="247"/>
      <c r="D50" s="247"/>
      <c r="E50" s="247"/>
      <c r="F50" s="247"/>
      <c r="G50" s="247"/>
      <c r="H50" s="247"/>
      <c r="I50" s="247"/>
    </row>
    <row r="51" spans="1:9" x14ac:dyDescent="0.2">
      <c r="A51" s="247"/>
      <c r="B51" s="247"/>
      <c r="C51" s="247"/>
      <c r="D51" s="247"/>
      <c r="E51" s="247"/>
      <c r="F51" s="247"/>
      <c r="G51" s="247"/>
      <c r="H51" s="247"/>
      <c r="I51" s="247"/>
    </row>
    <row r="52" spans="1:9" x14ac:dyDescent="0.2">
      <c r="A52" s="247"/>
      <c r="B52" s="247"/>
      <c r="C52" s="247"/>
      <c r="D52" s="247"/>
      <c r="E52" s="247"/>
      <c r="F52" s="247"/>
      <c r="G52" s="247"/>
      <c r="H52" s="247"/>
      <c r="I52" s="247"/>
    </row>
    <row r="53" spans="1:9" x14ac:dyDescent="0.2">
      <c r="A53" s="247"/>
      <c r="B53" s="247"/>
      <c r="C53" s="247"/>
      <c r="D53" s="247"/>
      <c r="E53" s="247"/>
      <c r="F53" s="247"/>
      <c r="G53" s="247"/>
      <c r="H53" s="247"/>
      <c r="I53" s="247"/>
    </row>
    <row r="54" spans="1:9" x14ac:dyDescent="0.2">
      <c r="A54" s="247"/>
      <c r="B54" s="247"/>
      <c r="C54" s="247"/>
      <c r="D54" s="247"/>
      <c r="E54" s="247"/>
      <c r="F54" s="247"/>
      <c r="G54" s="247"/>
      <c r="H54" s="247"/>
      <c r="I54" s="247"/>
    </row>
    <row r="55" spans="1:9" x14ac:dyDescent="0.2">
      <c r="A55" s="247"/>
      <c r="B55" s="247"/>
      <c r="C55" s="247"/>
      <c r="D55" s="247"/>
      <c r="E55" s="247"/>
      <c r="F55" s="247"/>
      <c r="G55" s="247"/>
      <c r="H55" s="247"/>
      <c r="I55" s="247"/>
    </row>
    <row r="56" spans="1:9" x14ac:dyDescent="0.2">
      <c r="A56" s="247"/>
      <c r="B56" s="247"/>
      <c r="C56" s="247"/>
      <c r="D56" s="247"/>
      <c r="E56" s="247"/>
      <c r="F56" s="247"/>
      <c r="G56" s="247"/>
      <c r="H56" s="247"/>
      <c r="I56" s="247"/>
    </row>
    <row r="57" spans="1:9" x14ac:dyDescent="0.2">
      <c r="A57" s="247"/>
      <c r="B57" s="247"/>
      <c r="C57" s="247"/>
      <c r="D57" s="247"/>
      <c r="E57" s="247"/>
      <c r="F57" s="247"/>
      <c r="G57" s="247"/>
      <c r="H57" s="247"/>
      <c r="I57" s="247"/>
    </row>
  </sheetData>
  <mergeCells count="33">
    <mergeCell ref="A34:E34"/>
    <mergeCell ref="F34:H34"/>
    <mergeCell ref="A35:H40"/>
    <mergeCell ref="A26:C26"/>
    <mergeCell ref="A27:C27"/>
    <mergeCell ref="A28:C28"/>
    <mergeCell ref="A30:E30"/>
    <mergeCell ref="A32:E32"/>
    <mergeCell ref="F32:H32"/>
    <mergeCell ref="A25:C25"/>
    <mergeCell ref="A12:C12"/>
    <mergeCell ref="A14:B14"/>
    <mergeCell ref="A15:B15"/>
    <mergeCell ref="A16:B16"/>
    <mergeCell ref="A17:B17"/>
    <mergeCell ref="A18:B18"/>
    <mergeCell ref="A19:B19"/>
    <mergeCell ref="A20:B20"/>
    <mergeCell ref="A22:B22"/>
    <mergeCell ref="A23:B23"/>
    <mergeCell ref="A24:B24"/>
    <mergeCell ref="A9:C9"/>
    <mergeCell ref="A1:D1"/>
    <mergeCell ref="E1:H1"/>
    <mergeCell ref="A3:B3"/>
    <mergeCell ref="C3:D3"/>
    <mergeCell ref="A4:B4"/>
    <mergeCell ref="C4:D4"/>
    <mergeCell ref="A5:B5"/>
    <mergeCell ref="C5:D5"/>
    <mergeCell ref="A6:B6"/>
    <mergeCell ref="F6:G6"/>
    <mergeCell ref="A8:B8"/>
  </mergeCells>
  <pageMargins left="0.7" right="0.7" top="0.75" bottom="0.75" header="0.3" footer="0.3"/>
  <pageSetup paperSize="9" orientation="portrait" r:id="rId1"/>
  <headerFooter>
    <oddHeader>&amp;COkt16</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3"/>
  <sheetViews>
    <sheetView showGridLines="0" view="pageLayout" zoomScaleNormal="100" workbookViewId="0">
      <selection sqref="A1:D1"/>
    </sheetView>
  </sheetViews>
  <sheetFormatPr defaultColWidth="10.140625" defaultRowHeight="15.95" customHeight="1" x14ac:dyDescent="0.2"/>
  <cols>
    <col min="1" max="1" width="21" style="189" customWidth="1"/>
    <col min="2" max="2" width="7.5703125" style="189" customWidth="1"/>
    <col min="3" max="3" width="4.7109375" style="189" customWidth="1"/>
    <col min="4" max="4" width="12.140625" style="189" customWidth="1"/>
    <col min="5" max="5" width="16.42578125" style="189" bestFit="1" customWidth="1"/>
    <col min="6" max="7" width="12.7109375" style="189" customWidth="1"/>
    <col min="8" max="8" width="12.140625" style="189" customWidth="1"/>
    <col min="9" max="256" width="10.140625" style="189" customWidth="1"/>
  </cols>
  <sheetData>
    <row r="1" spans="1:10" customFormat="1" ht="15.95" customHeight="1" thickBot="1" x14ac:dyDescent="0.25">
      <c r="A1" s="685" t="s">
        <v>10</v>
      </c>
      <c r="B1" s="682"/>
      <c r="C1" s="686"/>
      <c r="D1" s="687"/>
      <c r="E1" s="681" t="s">
        <v>160</v>
      </c>
      <c r="F1" s="682"/>
      <c r="G1" s="683"/>
      <c r="H1" s="684"/>
      <c r="I1" s="189"/>
      <c r="J1" s="189"/>
    </row>
    <row r="2" spans="1:10" customFormat="1" ht="15.95" customHeight="1" thickBot="1" x14ac:dyDescent="0.25">
      <c r="A2" s="495"/>
      <c r="B2" s="496"/>
      <c r="C2" s="497"/>
      <c r="D2" s="498"/>
      <c r="E2" s="499"/>
      <c r="F2" s="500"/>
      <c r="G2" s="500"/>
      <c r="H2" s="501"/>
      <c r="I2" s="189"/>
      <c r="J2" s="189"/>
    </row>
    <row r="3" spans="1:10" customFormat="1" ht="15.95" customHeight="1" thickBot="1" x14ac:dyDescent="0.25">
      <c r="A3" s="693" t="s">
        <v>11</v>
      </c>
      <c r="B3" s="694"/>
      <c r="C3" s="273"/>
      <c r="D3" s="270" t="s">
        <v>12</v>
      </c>
      <c r="E3" s="691" t="s">
        <v>13</v>
      </c>
      <c r="F3" s="692"/>
      <c r="G3" s="699"/>
      <c r="H3" s="692"/>
      <c r="I3" s="189"/>
      <c r="J3" s="189"/>
    </row>
    <row r="4" spans="1:10" customFormat="1" ht="15.95" customHeight="1" thickBot="1" x14ac:dyDescent="0.25">
      <c r="A4" s="695" t="s">
        <v>14</v>
      </c>
      <c r="B4" s="696"/>
      <c r="C4" s="274"/>
      <c r="D4" s="270" t="s">
        <v>12</v>
      </c>
      <c r="E4" s="691" t="s">
        <v>140</v>
      </c>
      <c r="F4" s="692"/>
      <c r="G4" s="702"/>
      <c r="H4" s="692"/>
      <c r="I4" s="189"/>
      <c r="J4" s="189"/>
    </row>
    <row r="5" spans="1:10" customFormat="1" ht="15.95" customHeight="1" thickBot="1" x14ac:dyDescent="0.25">
      <c r="A5" s="695" t="s">
        <v>15</v>
      </c>
      <c r="B5" s="696"/>
      <c r="C5" s="274"/>
      <c r="D5" s="270" t="s">
        <v>12</v>
      </c>
      <c r="E5" s="691" t="s">
        <v>1</v>
      </c>
      <c r="F5" s="692"/>
      <c r="G5" s="703">
        <v>37</v>
      </c>
      <c r="H5" s="696"/>
      <c r="I5" s="189"/>
      <c r="J5" s="189"/>
    </row>
    <row r="6" spans="1:10" customFormat="1" ht="15.95" customHeight="1" thickBot="1" x14ac:dyDescent="0.25">
      <c r="A6" s="700" t="s">
        <v>16</v>
      </c>
      <c r="B6" s="701"/>
      <c r="C6" s="275"/>
      <c r="D6" s="271" t="s">
        <v>12</v>
      </c>
      <c r="E6" s="21">
        <f>G4/0.37</f>
        <v>0</v>
      </c>
      <c r="F6" s="697"/>
      <c r="G6" s="698"/>
      <c r="H6" s="552"/>
      <c r="I6" s="189"/>
      <c r="J6" s="189"/>
    </row>
    <row r="7" spans="1:10" customFormat="1" ht="15.95" customHeight="1" thickBot="1" x14ac:dyDescent="0.25">
      <c r="A7" s="269" t="str">
        <f>IF(C8+C13+C17+C20&gt;1,"Du skal kun skrive i 1 af de 4 felter for anciennitet",".")</f>
        <v>.</v>
      </c>
      <c r="B7" s="272"/>
      <c r="C7" s="278"/>
      <c r="D7" s="22"/>
      <c r="E7" s="23" t="str">
        <f>[1]DATABANK!B20</f>
        <v xml:space="preserve"> 1.4.2016 </v>
      </c>
      <c r="F7" s="23" t="s">
        <v>159</v>
      </c>
      <c r="G7" s="23" t="s">
        <v>158</v>
      </c>
      <c r="H7" s="24" t="s">
        <v>17</v>
      </c>
      <c r="I7" s="189"/>
      <c r="J7" s="189"/>
    </row>
    <row r="8" spans="1:10" customFormat="1" ht="15.95" customHeight="1" thickBot="1" x14ac:dyDescent="0.25">
      <c r="A8" s="704" t="s">
        <v>18</v>
      </c>
      <c r="B8" s="705"/>
      <c r="C8" s="279"/>
      <c r="D8" s="265" t="s">
        <v>137</v>
      </c>
      <c r="E8" s="25" t="s">
        <v>182</v>
      </c>
      <c r="F8" s="26">
        <f>DATABANK!B31*G5/37</f>
        <v>328358</v>
      </c>
      <c r="G8" s="26">
        <f t="shared" ref="G8:G23" si="0">ROUND(F8/12,2)</f>
        <v>27363.17</v>
      </c>
      <c r="H8" s="27"/>
      <c r="I8" s="189"/>
      <c r="J8" s="189"/>
    </row>
    <row r="9" spans="1:10" customFormat="1" ht="15.95" customHeight="1" x14ac:dyDescent="0.2">
      <c r="A9" s="716" t="s">
        <v>19</v>
      </c>
      <c r="B9" s="717"/>
      <c r="C9" s="718"/>
      <c r="D9" s="276">
        <f>DATABANK!C57</f>
        <v>3987.39</v>
      </c>
      <c r="E9" s="28" t="s">
        <v>143</v>
      </c>
      <c r="F9" s="17">
        <f>C8*G5/37*D9</f>
        <v>0</v>
      </c>
      <c r="G9" s="17">
        <f t="shared" si="0"/>
        <v>0</v>
      </c>
      <c r="H9" s="17"/>
      <c r="I9" s="189"/>
      <c r="J9" s="189"/>
    </row>
    <row r="10" spans="1:10" customFormat="1" ht="15.95" customHeight="1" x14ac:dyDescent="0.2">
      <c r="A10" s="688" t="s">
        <v>187</v>
      </c>
      <c r="B10" s="689"/>
      <c r="C10" s="690"/>
      <c r="D10" s="281">
        <f>(DATABANK!B34-DATABANK!B31)</f>
        <v>14226</v>
      </c>
      <c r="E10" s="250" t="s">
        <v>143</v>
      </c>
      <c r="F10" s="251">
        <f>C8*G5/37*D10</f>
        <v>0</v>
      </c>
      <c r="G10" s="251">
        <f t="shared" si="0"/>
        <v>0</v>
      </c>
      <c r="H10" s="251"/>
      <c r="I10" s="189"/>
      <c r="J10" s="189"/>
    </row>
    <row r="11" spans="1:10" customFormat="1" ht="15.95" customHeight="1" x14ac:dyDescent="0.2">
      <c r="A11" s="688" t="s">
        <v>188</v>
      </c>
      <c r="B11" s="689"/>
      <c r="C11" s="690"/>
      <c r="D11" s="281">
        <f>(DATABANK!B35-DATABANK!B34)</f>
        <v>4890</v>
      </c>
      <c r="E11" s="250" t="s">
        <v>143</v>
      </c>
      <c r="F11" s="251">
        <f>C8*G5/37*D11</f>
        <v>0</v>
      </c>
      <c r="G11" s="251">
        <f t="shared" si="0"/>
        <v>0</v>
      </c>
      <c r="H11" s="251"/>
      <c r="I11" s="189"/>
      <c r="J11" s="189"/>
    </row>
    <row r="12" spans="1:10" customFormat="1" ht="15.95" customHeight="1" thickBot="1" x14ac:dyDescent="0.25">
      <c r="A12" s="756" t="s">
        <v>189</v>
      </c>
      <c r="B12" s="757"/>
      <c r="C12" s="758"/>
      <c r="D12" s="282">
        <f>(DATABANK!B37-DATABANK!B35)</f>
        <v>10018</v>
      </c>
      <c r="E12" s="283" t="s">
        <v>143</v>
      </c>
      <c r="F12" s="284">
        <f>C8*G5/37*D12</f>
        <v>0</v>
      </c>
      <c r="G12" s="284">
        <f t="shared" si="0"/>
        <v>0</v>
      </c>
      <c r="H12" s="284"/>
      <c r="I12" s="189"/>
      <c r="J12" s="243"/>
    </row>
    <row r="13" spans="1:10" customFormat="1" ht="15.95" customHeight="1" thickBot="1" x14ac:dyDescent="0.25">
      <c r="A13" s="706" t="s">
        <v>20</v>
      </c>
      <c r="B13" s="696"/>
      <c r="C13" s="274"/>
      <c r="D13" s="276">
        <f>(DATABANK!B35-DATABANK!B31)</f>
        <v>19116</v>
      </c>
      <c r="E13" s="28" t="s">
        <v>143</v>
      </c>
      <c r="F13" s="17">
        <f>C13*G5/37*D13</f>
        <v>0</v>
      </c>
      <c r="G13" s="17">
        <f t="shared" si="0"/>
        <v>0</v>
      </c>
      <c r="H13" s="17"/>
      <c r="I13" s="189"/>
      <c r="J13" s="189"/>
    </row>
    <row r="14" spans="1:10" customFormat="1" ht="15.95" customHeight="1" x14ac:dyDescent="0.2">
      <c r="A14" s="742" t="s">
        <v>21</v>
      </c>
      <c r="B14" s="743"/>
      <c r="C14" s="744"/>
      <c r="D14" s="277">
        <f>DATABANK!C57</f>
        <v>3987.39</v>
      </c>
      <c r="E14" s="31" t="s">
        <v>143</v>
      </c>
      <c r="F14" s="18">
        <f>C13*G5/37*D14</f>
        <v>0</v>
      </c>
      <c r="G14" s="18">
        <f t="shared" si="0"/>
        <v>0</v>
      </c>
      <c r="H14" s="18"/>
      <c r="I14" s="189"/>
      <c r="J14" s="189"/>
    </row>
    <row r="15" spans="1:10" customFormat="1" ht="15.95" customHeight="1" x14ac:dyDescent="0.2">
      <c r="A15" s="678" t="s">
        <v>187</v>
      </c>
      <c r="B15" s="679"/>
      <c r="C15" s="680"/>
      <c r="D15" s="281">
        <f>(DATABANK!B38-DATABANK!B35)</f>
        <v>15473</v>
      </c>
      <c r="E15" s="250" t="s">
        <v>143</v>
      </c>
      <c r="F15" s="251">
        <f>C13*G5/37*D15</f>
        <v>0</v>
      </c>
      <c r="G15" s="251">
        <f t="shared" si="0"/>
        <v>0</v>
      </c>
      <c r="H15" s="251"/>
      <c r="I15" s="189"/>
      <c r="J15" s="189"/>
    </row>
    <row r="16" spans="1:10" customFormat="1" ht="15.95" customHeight="1" thickBot="1" x14ac:dyDescent="0.25">
      <c r="A16" s="753" t="s">
        <v>188</v>
      </c>
      <c r="B16" s="754"/>
      <c r="C16" s="755"/>
      <c r="D16" s="282">
        <f>(DATABANK!B39-DATABANK!B38)</f>
        <v>5310</v>
      </c>
      <c r="E16" s="283" t="s">
        <v>143</v>
      </c>
      <c r="F16" s="284">
        <f>C13*G5/37*D16</f>
        <v>0</v>
      </c>
      <c r="G16" s="284">
        <f t="shared" si="0"/>
        <v>0</v>
      </c>
      <c r="H16" s="284"/>
      <c r="I16" s="189"/>
      <c r="J16" s="189"/>
    </row>
    <row r="17" spans="1:256" ht="15.95" customHeight="1" thickBot="1" x14ac:dyDescent="0.25">
      <c r="A17" s="706" t="s">
        <v>22</v>
      </c>
      <c r="B17" s="696"/>
      <c r="C17" s="274"/>
      <c r="D17" s="276">
        <f>(DATABANK!B$40-DATABANK!B$31)</f>
        <v>45293</v>
      </c>
      <c r="E17" s="28" t="s">
        <v>143</v>
      </c>
      <c r="F17" s="17">
        <f>C17*G5/37*D17</f>
        <v>0</v>
      </c>
      <c r="G17" s="17">
        <f t="shared" si="0"/>
        <v>0</v>
      </c>
      <c r="H17" s="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95" customHeight="1" x14ac:dyDescent="0.2">
      <c r="A18" s="678" t="s">
        <v>190</v>
      </c>
      <c r="B18" s="679"/>
      <c r="C18" s="680"/>
      <c r="D18" s="281">
        <f>(DATABANK!B43-DATABANK!B40)</f>
        <v>19572</v>
      </c>
      <c r="E18" s="250" t="s">
        <v>143</v>
      </c>
      <c r="F18" s="251">
        <f>C17*G5/37*D18</f>
        <v>0</v>
      </c>
      <c r="G18" s="251">
        <f t="shared" si="0"/>
        <v>0</v>
      </c>
      <c r="H18" s="251"/>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95" customHeight="1" thickBot="1" x14ac:dyDescent="0.25">
      <c r="A19" s="753" t="s">
        <v>191</v>
      </c>
      <c r="B19" s="754"/>
      <c r="C19" s="755"/>
      <c r="D19" s="282">
        <f>(DATABANK!B44-DATABANK!B43)</f>
        <v>8786</v>
      </c>
      <c r="E19" s="283" t="s">
        <v>143</v>
      </c>
      <c r="F19" s="284">
        <f>C17*G5/37*D19</f>
        <v>0</v>
      </c>
      <c r="G19" s="284">
        <f t="shared" si="0"/>
        <v>0</v>
      </c>
      <c r="H19" s="28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95" customHeight="1" thickBot="1" x14ac:dyDescent="0.25">
      <c r="A20" s="706" t="s">
        <v>23</v>
      </c>
      <c r="B20" s="696"/>
      <c r="C20" s="274"/>
      <c r="D20" s="276">
        <f>D17</f>
        <v>45293</v>
      </c>
      <c r="E20" s="28" t="s">
        <v>143</v>
      </c>
      <c r="F20" s="17">
        <f>C20*G5/37*D20</f>
        <v>0</v>
      </c>
      <c r="G20" s="17">
        <f t="shared" si="0"/>
        <v>0</v>
      </c>
      <c r="H20" s="17"/>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95" customHeight="1" x14ac:dyDescent="0.2">
      <c r="A21" s="742" t="s">
        <v>24</v>
      </c>
      <c r="B21" s="743"/>
      <c r="C21" s="744"/>
      <c r="D21" s="277">
        <f>DATABANK!C60</f>
        <v>13291.31</v>
      </c>
      <c r="E21" s="31" t="s">
        <v>143</v>
      </c>
      <c r="F21" s="18">
        <f>C20*G5/37*D21</f>
        <v>0</v>
      </c>
      <c r="G21" s="18">
        <f t="shared" si="0"/>
        <v>0</v>
      </c>
      <c r="H21" s="18"/>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95" customHeight="1" x14ac:dyDescent="0.2">
      <c r="A22" s="678" t="s">
        <v>190</v>
      </c>
      <c r="B22" s="679"/>
      <c r="C22" s="680"/>
      <c r="D22" s="281">
        <f>D18</f>
        <v>19572</v>
      </c>
      <c r="E22" s="250" t="s">
        <v>143</v>
      </c>
      <c r="F22" s="251">
        <f>C20*G5/37*D22</f>
        <v>0</v>
      </c>
      <c r="G22" s="251">
        <f t="shared" si="0"/>
        <v>0</v>
      </c>
      <c r="H22" s="25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95" customHeight="1" thickBot="1" x14ac:dyDescent="0.25">
      <c r="A23" s="738" t="s">
        <v>191</v>
      </c>
      <c r="B23" s="739"/>
      <c r="C23" s="740"/>
      <c r="D23" s="282">
        <f>D19</f>
        <v>8786</v>
      </c>
      <c r="E23" s="283" t="s">
        <v>143</v>
      </c>
      <c r="F23" s="284">
        <f>C20*G5/37*D23</f>
        <v>0</v>
      </c>
      <c r="G23" s="284">
        <f t="shared" si="0"/>
        <v>0</v>
      </c>
      <c r="H23" s="284"/>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95" customHeight="1" thickBot="1" x14ac:dyDescent="0.25">
      <c r="A24" s="266"/>
      <c r="B24" s="267"/>
      <c r="C24" s="268"/>
      <c r="D24" s="36"/>
      <c r="E24" s="35"/>
      <c r="F24" s="37"/>
      <c r="G24" s="37"/>
      <c r="H24" s="38"/>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95" customHeight="1" thickBot="1" x14ac:dyDescent="0.25">
      <c r="A25" s="719" t="s">
        <v>131</v>
      </c>
      <c r="B25" s="720"/>
      <c r="C25" s="253"/>
      <c r="D25" s="254">
        <f>DATABANK!C123</f>
        <v>6645.6550000000007</v>
      </c>
      <c r="E25" s="255" t="s">
        <v>3</v>
      </c>
      <c r="F25" s="256">
        <f t="shared" ref="F25:F31" si="1">D25*C25</f>
        <v>0</v>
      </c>
      <c r="G25" s="256">
        <f t="shared" ref="G25:G31" si="2">ROUND(F25/12,2)</f>
        <v>0</v>
      </c>
      <c r="H25" s="256"/>
      <c r="J25" s="243"/>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95" customHeight="1" thickBot="1" x14ac:dyDescent="0.25">
      <c r="A26" s="747" t="s">
        <v>132</v>
      </c>
      <c r="B26" s="748"/>
      <c r="C26" s="253"/>
      <c r="D26" s="257">
        <f>DATABANK!C$95</f>
        <v>9569.74</v>
      </c>
      <c r="E26" s="250" t="s">
        <v>3</v>
      </c>
      <c r="F26" s="251">
        <f t="shared" si="1"/>
        <v>0</v>
      </c>
      <c r="G26" s="251">
        <f t="shared" si="2"/>
        <v>0</v>
      </c>
      <c r="H26" s="25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95" customHeight="1" thickBot="1" x14ac:dyDescent="0.25">
      <c r="A27" s="747" t="s">
        <v>133</v>
      </c>
      <c r="B27" s="748"/>
      <c r="C27" s="253"/>
      <c r="D27" s="257">
        <f>DATABANK!C$83</f>
        <v>13291.31</v>
      </c>
      <c r="E27" s="250" t="s">
        <v>3</v>
      </c>
      <c r="F27" s="251">
        <f t="shared" si="1"/>
        <v>0</v>
      </c>
      <c r="G27" s="251">
        <f t="shared" si="2"/>
        <v>0</v>
      </c>
      <c r="H27" s="25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95" customHeight="1" thickBot="1" x14ac:dyDescent="0.25">
      <c r="A28" s="747" t="s">
        <v>134</v>
      </c>
      <c r="B28" s="748"/>
      <c r="C28" s="253"/>
      <c r="D28" s="257">
        <f>DATABANK!C$84</f>
        <v>132.91</v>
      </c>
      <c r="E28" s="250" t="s">
        <v>180</v>
      </c>
      <c r="F28" s="251">
        <f t="shared" si="1"/>
        <v>0</v>
      </c>
      <c r="G28" s="251">
        <f t="shared" si="2"/>
        <v>0</v>
      </c>
      <c r="H28" s="251"/>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95" customHeight="1" thickBot="1" x14ac:dyDescent="0.25">
      <c r="A29" s="747" t="s">
        <v>135</v>
      </c>
      <c r="B29" s="748"/>
      <c r="C29" s="253"/>
      <c r="D29" s="257">
        <f>DATABANK!C88</f>
        <v>3987.39</v>
      </c>
      <c r="E29" s="250" t="s">
        <v>3</v>
      </c>
      <c r="F29" s="251">
        <f t="shared" si="1"/>
        <v>0</v>
      </c>
      <c r="G29" s="251">
        <f t="shared" si="2"/>
        <v>0</v>
      </c>
      <c r="H29" s="251"/>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95" customHeight="1" thickBot="1" x14ac:dyDescent="0.25">
      <c r="A30" s="751" t="s">
        <v>136</v>
      </c>
      <c r="B30" s="752"/>
      <c r="C30" s="264"/>
      <c r="D30" s="280">
        <f>DATABANK!C$89</f>
        <v>1993.7</v>
      </c>
      <c r="E30" s="258" t="s">
        <v>3</v>
      </c>
      <c r="F30" s="259">
        <f>D30*C30</f>
        <v>0</v>
      </c>
      <c r="G30" s="259">
        <f>ROUND(F30/12,2)</f>
        <v>0</v>
      </c>
      <c r="H30" s="259"/>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95" customHeight="1" thickBot="1" x14ac:dyDescent="0.25">
      <c r="A31" s="749" t="s">
        <v>181</v>
      </c>
      <c r="B31" s="750"/>
      <c r="C31" s="263"/>
      <c r="D31" s="261">
        <f>DATABANK!$C$110</f>
        <v>13291.31</v>
      </c>
      <c r="E31" s="245" t="s">
        <v>3</v>
      </c>
      <c r="F31" s="246">
        <f t="shared" si="1"/>
        <v>0</v>
      </c>
      <c r="G31" s="246">
        <f t="shared" si="2"/>
        <v>0</v>
      </c>
      <c r="H31" s="24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95" customHeight="1" thickBot="1" x14ac:dyDescent="0.25">
      <c r="A32" s="42"/>
      <c r="B32" s="43"/>
      <c r="C32" s="262"/>
      <c r="D32" s="44"/>
      <c r="E32" s="45"/>
      <c r="F32" s="44"/>
      <c r="G32" s="44"/>
      <c r="H32" s="38"/>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95" customHeight="1" thickBot="1" x14ac:dyDescent="0.25">
      <c r="A33" s="726" t="s">
        <v>25</v>
      </c>
      <c r="B33" s="727"/>
      <c r="C33" s="20"/>
      <c r="D33" s="39">
        <f>DATABANK!$C$101</f>
        <v>43.1</v>
      </c>
      <c r="E33" s="28" t="s">
        <v>8</v>
      </c>
      <c r="F33" s="46">
        <f>ROUND(C33*D33,2)</f>
        <v>0</v>
      </c>
      <c r="G33" s="17">
        <f>ROUND(F33/12,2)</f>
        <v>0</v>
      </c>
      <c r="H33" s="1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95" customHeight="1" thickBot="1" x14ac:dyDescent="0.25">
      <c r="A34" s="721" t="s">
        <v>26</v>
      </c>
      <c r="B34" s="725"/>
      <c r="C34" s="20"/>
      <c r="D34" s="40">
        <f>DATABANK!$C$103</f>
        <v>19.940000000000001</v>
      </c>
      <c r="E34" s="31" t="s">
        <v>8</v>
      </c>
      <c r="F34" s="46">
        <f t="shared" ref="F34:F35" si="3">ROUND(C34*D34,2)</f>
        <v>0</v>
      </c>
      <c r="G34" s="18">
        <f>ROUND(F34/12,2)</f>
        <v>0</v>
      </c>
      <c r="H34" s="18"/>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95" customHeight="1" thickBot="1" x14ac:dyDescent="0.25">
      <c r="A35" s="723" t="s">
        <v>27</v>
      </c>
      <c r="B35" s="724"/>
      <c r="C35" s="20"/>
      <c r="D35" s="41">
        <f>DATABANK!$C$104</f>
        <v>34.340000000000003</v>
      </c>
      <c r="E35" s="34" t="s">
        <v>8</v>
      </c>
      <c r="F35" s="46">
        <f t="shared" si="3"/>
        <v>0</v>
      </c>
      <c r="G35" s="19">
        <f>ROUND(F35/12,2)</f>
        <v>0</v>
      </c>
      <c r="H35" s="19"/>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95" customHeight="1" thickBot="1" x14ac:dyDescent="0.25">
      <c r="A36" s="745"/>
      <c r="B36" s="746"/>
      <c r="C36" s="746"/>
      <c r="D36" s="48"/>
      <c r="E36" s="49"/>
      <c r="F36" s="48"/>
      <c r="G36" s="48"/>
      <c r="H36" s="48"/>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95" customHeight="1" x14ac:dyDescent="0.2">
      <c r="A37" s="728" t="s">
        <v>139</v>
      </c>
      <c r="B37" s="729"/>
      <c r="C37" s="729"/>
      <c r="D37" s="50">
        <f>DATABANK!C69</f>
        <v>17278.7</v>
      </c>
      <c r="E37" s="28" t="s">
        <v>143</v>
      </c>
      <c r="F37" s="17">
        <f>D37*G5/37</f>
        <v>17278.7</v>
      </c>
      <c r="G37" s="17">
        <f t="shared" ref="G37:G44" si="4">ROUND(F37/12,2)</f>
        <v>1439.89</v>
      </c>
      <c r="H37" s="1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95" customHeight="1" x14ac:dyDescent="0.2">
      <c r="A38" s="730" t="s">
        <v>186</v>
      </c>
      <c r="B38" s="731"/>
      <c r="C38" s="732"/>
      <c r="D38" s="51">
        <f>DATABANK!C70</f>
        <v>119.62</v>
      </c>
      <c r="E38" s="31" t="s">
        <v>8</v>
      </c>
      <c r="F38" s="244">
        <f>ROUNDUP(2*MAX($G4-$G5/0.37/100*750,0),0)/2*D38</f>
        <v>0</v>
      </c>
      <c r="G38" s="18">
        <f>ROUND(F38/12,2)</f>
        <v>0</v>
      </c>
      <c r="H38" s="18"/>
      <c r="J38" s="243"/>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95" customHeight="1" x14ac:dyDescent="0.2">
      <c r="A39" s="741" t="s">
        <v>6</v>
      </c>
      <c r="B39" s="689"/>
      <c r="C39" s="689"/>
      <c r="D39" s="252">
        <f>IF(C6=1,DATABANK!C91,DATABANK!C93)</f>
        <v>3256.37</v>
      </c>
      <c r="E39" s="250" t="s">
        <v>143</v>
      </c>
      <c r="F39" s="251">
        <f>D39</f>
        <v>3256.37</v>
      </c>
      <c r="G39" s="251">
        <f t="shared" si="4"/>
        <v>271.36</v>
      </c>
      <c r="H39" s="25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95" customHeight="1" x14ac:dyDescent="0.2">
      <c r="A40" s="741" t="s">
        <v>4</v>
      </c>
      <c r="B40" s="689"/>
      <c r="C40" s="689"/>
      <c r="D40" s="252">
        <f>DATABANK!C$78</f>
        <v>2126.61</v>
      </c>
      <c r="E40" s="250" t="s">
        <v>143</v>
      </c>
      <c r="F40" s="251">
        <f>D40</f>
        <v>2126.61</v>
      </c>
      <c r="G40" s="251">
        <f t="shared" si="4"/>
        <v>177.22</v>
      </c>
      <c r="H40" s="25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95" customHeight="1" x14ac:dyDescent="0.2">
      <c r="A41" s="721" t="s">
        <v>15</v>
      </c>
      <c r="B41" s="722"/>
      <c r="C41" s="722"/>
      <c r="D41" s="30">
        <f>DATABANK!C97</f>
        <v>37614.410000000003</v>
      </c>
      <c r="E41" s="31" t="s">
        <v>143</v>
      </c>
      <c r="F41" s="18">
        <f>C5*G5/37*D41</f>
        <v>0</v>
      </c>
      <c r="G41" s="18">
        <f t="shared" si="4"/>
        <v>0</v>
      </c>
      <c r="H41" s="18"/>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95" customHeight="1" x14ac:dyDescent="0.2">
      <c r="A42" s="721" t="s">
        <v>146</v>
      </c>
      <c r="B42" s="722"/>
      <c r="C42" s="722"/>
      <c r="D42" s="30">
        <f>DATABANK!C100</f>
        <v>24721.84</v>
      </c>
      <c r="E42" s="31" t="s">
        <v>143</v>
      </c>
      <c r="F42" s="18">
        <f>(C3+C4)*G5/37*D42</f>
        <v>0</v>
      </c>
      <c r="G42" s="18">
        <f t="shared" si="4"/>
        <v>0</v>
      </c>
      <c r="H42" s="18"/>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95" customHeight="1" x14ac:dyDescent="0.2">
      <c r="A43" s="741" t="s">
        <v>183</v>
      </c>
      <c r="B43" s="689"/>
      <c r="C43" s="689"/>
      <c r="D43" s="252">
        <f>[1]DATABANK!C79</f>
        <v>395.34</v>
      </c>
      <c r="E43" s="250" t="s">
        <v>143</v>
      </c>
      <c r="F43" s="251">
        <f>D43*C3</f>
        <v>0</v>
      </c>
      <c r="G43" s="251">
        <f t="shared" si="4"/>
        <v>0</v>
      </c>
      <c r="H43" s="251"/>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95" customHeight="1" thickBot="1" x14ac:dyDescent="0.25">
      <c r="A44" s="733" t="s">
        <v>184</v>
      </c>
      <c r="B44" s="724"/>
      <c r="C44" s="734"/>
      <c r="D44" s="52">
        <f>DATABANK!C102</f>
        <v>25.15</v>
      </c>
      <c r="E44" s="34" t="s">
        <v>8</v>
      </c>
      <c r="F44" s="47">
        <f>IF(C3+C4=1,G4,"0")*D44</f>
        <v>0</v>
      </c>
      <c r="G44" s="19">
        <f t="shared" si="4"/>
        <v>0</v>
      </c>
      <c r="H44" s="1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95" customHeight="1" thickBot="1" x14ac:dyDescent="0.25">
      <c r="A45" s="53"/>
      <c r="B45" s="54"/>
      <c r="C45" s="55"/>
      <c r="D45" s="56"/>
      <c r="E45" s="57"/>
      <c r="F45" s="58"/>
      <c r="G45" s="58"/>
      <c r="H45" s="5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95" customHeight="1" thickBot="1" x14ac:dyDescent="0.25">
      <c r="A46" s="762" t="s">
        <v>28</v>
      </c>
      <c r="B46" s="736"/>
      <c r="C46" s="736"/>
      <c r="D46" s="736"/>
      <c r="E46" s="737"/>
      <c r="F46" s="26">
        <f>SUM(F8:F44)</f>
        <v>351019.68</v>
      </c>
      <c r="G46" s="26">
        <f>ROUND(F46/12,2)</f>
        <v>29251.64</v>
      </c>
      <c r="H46" s="26">
        <f>SUM(H8:H44)</f>
        <v>0</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95" customHeight="1" thickBot="1" x14ac:dyDescent="0.25">
      <c r="A47" s="59"/>
      <c r="B47" s="60"/>
      <c r="C47" s="61"/>
      <c r="D47" s="62"/>
      <c r="E47" s="63"/>
      <c r="F47" s="64"/>
      <c r="G47" s="65"/>
      <c r="H47" s="66"/>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95" customHeight="1" thickBot="1" x14ac:dyDescent="0.25">
      <c r="A48" s="761" t="s">
        <v>29</v>
      </c>
      <c r="B48" s="736"/>
      <c r="C48" s="736"/>
      <c r="D48" s="736"/>
      <c r="E48" s="737"/>
      <c r="F48" s="760">
        <f>H46-G46</f>
        <v>-29251.64</v>
      </c>
      <c r="G48" s="737"/>
      <c r="H48" s="696"/>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95" customHeight="1" thickBot="1" x14ac:dyDescent="0.25">
      <c r="A49" s="67"/>
      <c r="B49" s="68"/>
      <c r="C49" s="69"/>
      <c r="D49" s="70"/>
      <c r="E49" s="71"/>
      <c r="F49" s="72"/>
      <c r="G49" s="72"/>
      <c r="H49" s="73"/>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95" customHeight="1" thickBot="1" x14ac:dyDescent="0.25">
      <c r="A50" s="759" t="s">
        <v>30</v>
      </c>
      <c r="B50" s="736"/>
      <c r="C50" s="736"/>
      <c r="D50" s="736"/>
      <c r="E50" s="737"/>
      <c r="F50" s="735"/>
      <c r="G50" s="736"/>
      <c r="H50" s="737"/>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95" customHeight="1" x14ac:dyDescent="0.2">
      <c r="A51" s="707"/>
      <c r="B51" s="708"/>
      <c r="C51" s="708"/>
      <c r="D51" s="708"/>
      <c r="E51" s="708"/>
      <c r="F51" s="708"/>
      <c r="G51" s="708"/>
      <c r="H51" s="709"/>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95" customHeight="1" x14ac:dyDescent="0.2">
      <c r="A52" s="710"/>
      <c r="B52" s="711"/>
      <c r="C52" s="711"/>
      <c r="D52" s="711"/>
      <c r="E52" s="711"/>
      <c r="F52" s="711"/>
      <c r="G52" s="711"/>
      <c r="H52" s="71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95" customHeight="1" thickBot="1" x14ac:dyDescent="0.25">
      <c r="A53" s="713"/>
      <c r="B53" s="714"/>
      <c r="C53" s="714"/>
      <c r="D53" s="714"/>
      <c r="E53" s="714"/>
      <c r="F53" s="714"/>
      <c r="G53" s="714"/>
      <c r="H53" s="715"/>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sheetData>
  <mergeCells count="54">
    <mergeCell ref="A50:E50"/>
    <mergeCell ref="F48:H48"/>
    <mergeCell ref="A48:E48"/>
    <mergeCell ref="A46:E46"/>
    <mergeCell ref="A39:C39"/>
    <mergeCell ref="A40:C40"/>
    <mergeCell ref="A11:C11"/>
    <mergeCell ref="A36:C36"/>
    <mergeCell ref="A28:B28"/>
    <mergeCell ref="A27:B27"/>
    <mergeCell ref="A31:B31"/>
    <mergeCell ref="A30:B30"/>
    <mergeCell ref="A29:B29"/>
    <mergeCell ref="A26:B26"/>
    <mergeCell ref="A16:C16"/>
    <mergeCell ref="A15:C15"/>
    <mergeCell ref="A14:C14"/>
    <mergeCell ref="A12:C12"/>
    <mergeCell ref="A20:B20"/>
    <mergeCell ref="A13:B13"/>
    <mergeCell ref="A19:C19"/>
    <mergeCell ref="A18:C18"/>
    <mergeCell ref="A17:B17"/>
    <mergeCell ref="A51:H53"/>
    <mergeCell ref="A9:C9"/>
    <mergeCell ref="A25:B25"/>
    <mergeCell ref="A42:C42"/>
    <mergeCell ref="A41:C41"/>
    <mergeCell ref="A35:B35"/>
    <mergeCell ref="A34:B34"/>
    <mergeCell ref="A33:B33"/>
    <mergeCell ref="A37:C37"/>
    <mergeCell ref="A38:C38"/>
    <mergeCell ref="A44:C44"/>
    <mergeCell ref="F50:H50"/>
    <mergeCell ref="A23:C23"/>
    <mergeCell ref="A43:C43"/>
    <mergeCell ref="A21:C21"/>
    <mergeCell ref="A22:C22"/>
    <mergeCell ref="E1:H1"/>
    <mergeCell ref="A1:D1"/>
    <mergeCell ref="A10:C10"/>
    <mergeCell ref="E4:F4"/>
    <mergeCell ref="E3:F3"/>
    <mergeCell ref="A3:B3"/>
    <mergeCell ref="A4:B4"/>
    <mergeCell ref="A5:B5"/>
    <mergeCell ref="F6:G6"/>
    <mergeCell ref="G3:H3"/>
    <mergeCell ref="A6:B6"/>
    <mergeCell ref="G4:H4"/>
    <mergeCell ref="G5:H5"/>
    <mergeCell ref="E5:F5"/>
    <mergeCell ref="A8:B8"/>
  </mergeCells>
  <pageMargins left="1.01" right="0.78740200000000005" top="0.39" bottom="0.38" header="0" footer="0"/>
  <pageSetup scale="87" orientation="portrait" r:id="rId1"/>
  <headerFooter>
    <oddHeader>&amp;COkt16</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2"/>
  <sheetViews>
    <sheetView view="pageLayout" zoomScaleNormal="100" workbookViewId="0">
      <selection sqref="A1:D1"/>
    </sheetView>
  </sheetViews>
  <sheetFormatPr defaultColWidth="10.140625" defaultRowHeight="12" x14ac:dyDescent="0.2"/>
  <cols>
    <col min="1" max="1" width="21" style="289" customWidth="1"/>
    <col min="2" max="2" width="3.28515625" style="289" customWidth="1"/>
    <col min="3" max="3" width="4.7109375" style="289" customWidth="1"/>
    <col min="4" max="4" width="9.7109375" style="289" bestFit="1" customWidth="1"/>
    <col min="5" max="5" width="10.7109375" style="289" bestFit="1" customWidth="1"/>
    <col min="6" max="6" width="11.28515625" style="289" bestFit="1" customWidth="1"/>
    <col min="7" max="7" width="10.28515625" style="289" bestFit="1" customWidth="1"/>
    <col min="8" max="8" width="10" style="289" bestFit="1" customWidth="1"/>
    <col min="9" max="9" width="10.5703125" style="289" bestFit="1" customWidth="1"/>
    <col min="10" max="256" width="10.140625" style="289" customWidth="1"/>
    <col min="257" max="16384" width="10.140625" style="290"/>
  </cols>
  <sheetData>
    <row r="1" spans="1:256" ht="16.5" customHeight="1" thickBot="1" x14ac:dyDescent="0.25">
      <c r="A1" s="600" t="s">
        <v>161</v>
      </c>
      <c r="B1" s="782"/>
      <c r="C1" s="635"/>
      <c r="D1" s="597"/>
      <c r="E1" s="588" t="s">
        <v>160</v>
      </c>
      <c r="F1" s="782"/>
      <c r="G1" s="590"/>
      <c r="H1" s="591"/>
      <c r="I1" s="405"/>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c r="IS1" s="290"/>
      <c r="IT1" s="290"/>
      <c r="IU1" s="290"/>
      <c r="IV1" s="290"/>
    </row>
    <row r="2" spans="1:256" ht="16.5" customHeight="1" thickBot="1" x14ac:dyDescent="0.25">
      <c r="A2" s="291"/>
      <c r="B2" s="292"/>
      <c r="C2" s="361"/>
      <c r="D2" s="293"/>
      <c r="E2" s="294"/>
      <c r="F2" s="295"/>
      <c r="G2" s="295"/>
      <c r="H2" s="362"/>
      <c r="I2" s="405"/>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Q2" s="290"/>
      <c r="FR2" s="290"/>
      <c r="FS2" s="290"/>
      <c r="FT2" s="290"/>
      <c r="FU2" s="290"/>
      <c r="FV2" s="290"/>
      <c r="FW2" s="290"/>
      <c r="FX2" s="290"/>
      <c r="FY2" s="290"/>
      <c r="FZ2" s="290"/>
      <c r="GA2" s="290"/>
      <c r="GB2" s="290"/>
      <c r="GC2" s="290"/>
      <c r="GD2" s="290"/>
      <c r="GE2" s="290"/>
      <c r="GF2" s="290"/>
      <c r="GG2" s="290"/>
      <c r="GH2" s="290"/>
      <c r="GI2" s="290"/>
      <c r="GJ2" s="290"/>
      <c r="GK2" s="290"/>
      <c r="GL2" s="290"/>
      <c r="GM2" s="290"/>
      <c r="GN2" s="290"/>
      <c r="GO2" s="290"/>
      <c r="GP2" s="290"/>
      <c r="GQ2" s="290"/>
      <c r="GR2" s="290"/>
      <c r="GS2" s="290"/>
      <c r="GT2" s="290"/>
      <c r="GU2" s="290"/>
      <c r="GV2" s="290"/>
      <c r="GW2" s="290"/>
      <c r="GX2" s="290"/>
      <c r="GY2" s="290"/>
      <c r="GZ2" s="290"/>
      <c r="HA2" s="290"/>
      <c r="HB2" s="290"/>
      <c r="HC2" s="290"/>
      <c r="HD2" s="290"/>
      <c r="HE2" s="290"/>
      <c r="HF2" s="290"/>
      <c r="HG2" s="290"/>
      <c r="HH2" s="290"/>
      <c r="HI2" s="290"/>
      <c r="HJ2" s="290"/>
      <c r="HK2" s="290"/>
      <c r="HL2" s="290"/>
      <c r="HM2" s="290"/>
      <c r="HN2" s="290"/>
      <c r="HO2" s="290"/>
      <c r="HP2" s="290"/>
      <c r="HQ2" s="290"/>
      <c r="HR2" s="290"/>
      <c r="HS2" s="290"/>
      <c r="HT2" s="290"/>
      <c r="HU2" s="290"/>
      <c r="HV2" s="290"/>
      <c r="HW2" s="290"/>
      <c r="HX2" s="290"/>
      <c r="HY2" s="290"/>
      <c r="HZ2" s="290"/>
      <c r="IA2" s="290"/>
      <c r="IB2" s="290"/>
      <c r="IC2" s="290"/>
      <c r="ID2" s="290"/>
      <c r="IE2" s="290"/>
      <c r="IF2" s="290"/>
      <c r="IG2" s="290"/>
      <c r="IH2" s="290"/>
      <c r="II2" s="290"/>
      <c r="IJ2" s="290"/>
      <c r="IK2" s="290"/>
      <c r="IL2" s="290"/>
      <c r="IM2" s="290"/>
      <c r="IN2" s="290"/>
      <c r="IO2" s="290"/>
      <c r="IP2" s="290"/>
      <c r="IQ2" s="290"/>
      <c r="IR2" s="290"/>
      <c r="IS2" s="290"/>
      <c r="IT2" s="290"/>
      <c r="IU2" s="290"/>
      <c r="IV2" s="290"/>
    </row>
    <row r="3" spans="1:256" ht="16.5" customHeight="1" thickBot="1" x14ac:dyDescent="0.25">
      <c r="A3" s="771" t="s">
        <v>11</v>
      </c>
      <c r="B3" s="612"/>
      <c r="C3" s="296"/>
      <c r="D3" s="297" t="s">
        <v>12</v>
      </c>
      <c r="E3" s="772" t="s">
        <v>13</v>
      </c>
      <c r="F3" s="597"/>
      <c r="G3" s="783"/>
      <c r="H3" s="597"/>
      <c r="I3" s="405"/>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0"/>
      <c r="FZ3" s="290"/>
      <c r="GA3" s="290"/>
      <c r="GB3" s="290"/>
      <c r="GC3" s="290"/>
      <c r="GD3" s="290"/>
      <c r="GE3" s="290"/>
      <c r="GF3" s="290"/>
      <c r="GG3" s="290"/>
      <c r="GH3" s="290"/>
      <c r="GI3" s="290"/>
      <c r="GJ3" s="290"/>
      <c r="GK3" s="290"/>
      <c r="GL3" s="290"/>
      <c r="GM3" s="290"/>
      <c r="GN3" s="290"/>
      <c r="GO3" s="290"/>
      <c r="GP3" s="290"/>
      <c r="GQ3" s="290"/>
      <c r="GR3" s="290"/>
      <c r="GS3" s="290"/>
      <c r="GT3" s="290"/>
      <c r="GU3" s="290"/>
      <c r="GV3" s="290"/>
      <c r="GW3" s="290"/>
      <c r="GX3" s="290"/>
      <c r="GY3" s="290"/>
      <c r="GZ3" s="290"/>
      <c r="HA3" s="290"/>
      <c r="HB3" s="290"/>
      <c r="HC3" s="290"/>
      <c r="HD3" s="290"/>
      <c r="HE3" s="290"/>
      <c r="HF3" s="290"/>
      <c r="HG3" s="290"/>
      <c r="HH3" s="290"/>
      <c r="HI3" s="290"/>
      <c r="HJ3" s="290"/>
      <c r="HK3" s="290"/>
      <c r="HL3" s="290"/>
      <c r="HM3" s="290"/>
      <c r="HN3" s="290"/>
      <c r="HO3" s="290"/>
      <c r="HP3" s="290"/>
      <c r="HQ3" s="290"/>
      <c r="HR3" s="290"/>
      <c r="HS3" s="290"/>
      <c r="HT3" s="290"/>
      <c r="HU3" s="290"/>
      <c r="HV3" s="290"/>
      <c r="HW3" s="290"/>
      <c r="HX3" s="290"/>
      <c r="HY3" s="290"/>
      <c r="HZ3" s="290"/>
      <c r="IA3" s="290"/>
      <c r="IB3" s="290"/>
      <c r="IC3" s="290"/>
      <c r="ID3" s="290"/>
      <c r="IE3" s="290"/>
      <c r="IF3" s="290"/>
      <c r="IG3" s="290"/>
      <c r="IH3" s="290"/>
      <c r="II3" s="290"/>
      <c r="IJ3" s="290"/>
      <c r="IK3" s="290"/>
      <c r="IL3" s="290"/>
      <c r="IM3" s="290"/>
      <c r="IN3" s="290"/>
      <c r="IO3" s="290"/>
      <c r="IP3" s="290"/>
      <c r="IQ3" s="290"/>
      <c r="IR3" s="290"/>
      <c r="IS3" s="290"/>
      <c r="IT3" s="290"/>
      <c r="IU3" s="290"/>
      <c r="IV3" s="290"/>
    </row>
    <row r="4" spans="1:256" ht="16.5" customHeight="1" thickBot="1" x14ac:dyDescent="0.25">
      <c r="A4" s="771" t="s">
        <v>14</v>
      </c>
      <c r="B4" s="612"/>
      <c r="C4" s="296"/>
      <c r="D4" s="297" t="s">
        <v>12</v>
      </c>
      <c r="E4" s="772" t="s">
        <v>163</v>
      </c>
      <c r="F4" s="597"/>
      <c r="G4" s="598"/>
      <c r="H4" s="597"/>
      <c r="I4" s="405"/>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290"/>
      <c r="GB4" s="290"/>
      <c r="GC4" s="290"/>
      <c r="GD4" s="290"/>
      <c r="GE4" s="290"/>
      <c r="GF4" s="290"/>
      <c r="GG4" s="290"/>
      <c r="GH4" s="290"/>
      <c r="GI4" s="290"/>
      <c r="GJ4" s="290"/>
      <c r="GK4" s="290"/>
      <c r="GL4" s="290"/>
      <c r="GM4" s="290"/>
      <c r="GN4" s="290"/>
      <c r="GO4" s="290"/>
      <c r="GP4" s="290"/>
      <c r="GQ4" s="290"/>
      <c r="GR4" s="290"/>
      <c r="GS4" s="290"/>
      <c r="GT4" s="290"/>
      <c r="GU4" s="290"/>
      <c r="GV4" s="290"/>
      <c r="GW4" s="290"/>
      <c r="GX4" s="290"/>
      <c r="GY4" s="290"/>
      <c r="GZ4" s="290"/>
      <c r="HA4" s="290"/>
      <c r="HB4" s="290"/>
      <c r="HC4" s="290"/>
      <c r="HD4" s="290"/>
      <c r="HE4" s="290"/>
      <c r="HF4" s="290"/>
      <c r="HG4" s="290"/>
      <c r="HH4" s="290"/>
      <c r="HI4" s="290"/>
      <c r="HJ4" s="290"/>
      <c r="HK4" s="290"/>
      <c r="HL4" s="290"/>
      <c r="HM4" s="290"/>
      <c r="HN4" s="290"/>
      <c r="HO4" s="290"/>
      <c r="HP4" s="290"/>
      <c r="HQ4" s="290"/>
      <c r="HR4" s="290"/>
      <c r="HS4" s="290"/>
      <c r="HT4" s="290"/>
      <c r="HU4" s="290"/>
      <c r="HV4" s="290"/>
      <c r="HW4" s="290"/>
      <c r="HX4" s="290"/>
      <c r="HY4" s="290"/>
      <c r="HZ4" s="290"/>
      <c r="IA4" s="290"/>
      <c r="IB4" s="290"/>
      <c r="IC4" s="290"/>
      <c r="ID4" s="290"/>
      <c r="IE4" s="290"/>
      <c r="IF4" s="290"/>
      <c r="IG4" s="290"/>
      <c r="IH4" s="290"/>
      <c r="II4" s="290"/>
      <c r="IJ4" s="290"/>
      <c r="IK4" s="290"/>
      <c r="IL4" s="290"/>
      <c r="IM4" s="290"/>
      <c r="IN4" s="290"/>
      <c r="IO4" s="290"/>
      <c r="IP4" s="290"/>
      <c r="IQ4" s="290"/>
      <c r="IR4" s="290"/>
      <c r="IS4" s="290"/>
      <c r="IT4" s="290"/>
      <c r="IU4" s="290"/>
      <c r="IV4" s="290"/>
    </row>
    <row r="5" spans="1:256" ht="16.5" customHeight="1" thickBot="1" x14ac:dyDescent="0.25">
      <c r="A5" s="771" t="s">
        <v>15</v>
      </c>
      <c r="B5" s="612"/>
      <c r="C5" s="296"/>
      <c r="D5" s="297" t="s">
        <v>12</v>
      </c>
      <c r="E5" s="772" t="s">
        <v>1</v>
      </c>
      <c r="F5" s="597"/>
      <c r="G5" s="773">
        <v>37</v>
      </c>
      <c r="H5" s="612"/>
      <c r="I5" s="405"/>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90"/>
      <c r="DV5" s="290"/>
      <c r="DW5" s="290"/>
      <c r="DX5" s="290"/>
      <c r="DY5" s="290"/>
      <c r="DZ5" s="290"/>
      <c r="EA5" s="290"/>
      <c r="EB5" s="290"/>
      <c r="EC5" s="290"/>
      <c r="ED5" s="290"/>
      <c r="EE5" s="290"/>
      <c r="EF5" s="290"/>
      <c r="EG5" s="290"/>
      <c r="EH5" s="290"/>
      <c r="EI5" s="290"/>
      <c r="EJ5" s="290"/>
      <c r="EK5" s="290"/>
      <c r="EL5" s="290"/>
      <c r="EM5" s="290"/>
      <c r="EN5" s="290"/>
      <c r="EO5" s="290"/>
      <c r="EP5" s="290"/>
      <c r="EQ5" s="290"/>
      <c r="ER5" s="290"/>
      <c r="ES5" s="290"/>
      <c r="ET5" s="290"/>
      <c r="EU5" s="290"/>
      <c r="EV5" s="290"/>
      <c r="EW5" s="290"/>
      <c r="EX5" s="290"/>
      <c r="EY5" s="290"/>
      <c r="EZ5" s="290"/>
      <c r="FA5" s="290"/>
      <c r="FB5" s="290"/>
      <c r="FC5" s="290"/>
      <c r="FD5" s="290"/>
      <c r="FE5" s="290"/>
      <c r="FF5" s="290"/>
      <c r="FG5" s="290"/>
      <c r="FH5" s="290"/>
      <c r="FI5" s="290"/>
      <c r="FJ5" s="290"/>
      <c r="FK5" s="290"/>
      <c r="FL5" s="290"/>
      <c r="FM5" s="290"/>
      <c r="FN5" s="290"/>
      <c r="FO5" s="290"/>
      <c r="FP5" s="290"/>
      <c r="FQ5" s="290"/>
      <c r="FR5" s="290"/>
      <c r="FS5" s="290"/>
      <c r="FT5" s="290"/>
      <c r="FU5" s="290"/>
      <c r="FV5" s="290"/>
      <c r="FW5" s="290"/>
      <c r="FX5" s="290"/>
      <c r="FY5" s="290"/>
      <c r="FZ5" s="290"/>
      <c r="GA5" s="290"/>
      <c r="GB5" s="290"/>
      <c r="GC5" s="290"/>
      <c r="GD5" s="290"/>
      <c r="GE5" s="290"/>
      <c r="GF5" s="290"/>
      <c r="GG5" s="290"/>
      <c r="GH5" s="290"/>
      <c r="GI5" s="290"/>
      <c r="GJ5" s="290"/>
      <c r="GK5" s="290"/>
      <c r="GL5" s="290"/>
      <c r="GM5" s="290"/>
      <c r="GN5" s="290"/>
      <c r="GO5" s="290"/>
      <c r="GP5" s="290"/>
      <c r="GQ5" s="290"/>
      <c r="GR5" s="290"/>
      <c r="GS5" s="290"/>
      <c r="GT5" s="290"/>
      <c r="GU5" s="290"/>
      <c r="GV5" s="290"/>
      <c r="GW5" s="290"/>
      <c r="GX5" s="290"/>
      <c r="GY5" s="290"/>
      <c r="GZ5" s="290"/>
      <c r="HA5" s="290"/>
      <c r="HB5" s="290"/>
      <c r="HC5" s="290"/>
      <c r="HD5" s="290"/>
      <c r="HE5" s="290"/>
      <c r="HF5" s="290"/>
      <c r="HG5" s="290"/>
      <c r="HH5" s="290"/>
      <c r="HI5" s="290"/>
      <c r="HJ5" s="290"/>
      <c r="HK5" s="290"/>
      <c r="HL5" s="290"/>
      <c r="HM5" s="290"/>
      <c r="HN5" s="290"/>
      <c r="HO5" s="290"/>
      <c r="HP5" s="290"/>
      <c r="HQ5" s="290"/>
      <c r="HR5" s="290"/>
      <c r="HS5" s="290"/>
      <c r="HT5" s="290"/>
      <c r="HU5" s="290"/>
      <c r="HV5" s="290"/>
      <c r="HW5" s="290"/>
      <c r="HX5" s="290"/>
      <c r="HY5" s="290"/>
      <c r="HZ5" s="290"/>
      <c r="IA5" s="290"/>
      <c r="IB5" s="290"/>
      <c r="IC5" s="290"/>
      <c r="ID5" s="290"/>
      <c r="IE5" s="290"/>
      <c r="IF5" s="290"/>
      <c r="IG5" s="290"/>
      <c r="IH5" s="290"/>
      <c r="II5" s="290"/>
      <c r="IJ5" s="290"/>
      <c r="IK5" s="290"/>
      <c r="IL5" s="290"/>
      <c r="IM5" s="290"/>
      <c r="IN5" s="290"/>
      <c r="IO5" s="290"/>
      <c r="IP5" s="290"/>
      <c r="IQ5" s="290"/>
      <c r="IR5" s="290"/>
      <c r="IS5" s="290"/>
      <c r="IT5" s="290"/>
      <c r="IU5" s="290"/>
      <c r="IV5" s="290"/>
    </row>
    <row r="6" spans="1:256" ht="16.5" customHeight="1" thickBot="1" x14ac:dyDescent="0.25">
      <c r="A6" s="771" t="s">
        <v>16</v>
      </c>
      <c r="B6" s="612"/>
      <c r="C6" s="296"/>
      <c r="D6" s="298" t="s">
        <v>12</v>
      </c>
      <c r="E6" s="299">
        <f>G4/0.37</f>
        <v>0</v>
      </c>
      <c r="F6" s="774"/>
      <c r="G6" s="775"/>
      <c r="H6" s="300"/>
      <c r="I6" s="405"/>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c r="HZ6" s="290"/>
      <c r="IA6" s="290"/>
      <c r="IB6" s="290"/>
      <c r="IC6" s="290"/>
      <c r="ID6" s="290"/>
      <c r="IE6" s="290"/>
      <c r="IF6" s="290"/>
      <c r="IG6" s="290"/>
      <c r="IH6" s="290"/>
      <c r="II6" s="290"/>
      <c r="IJ6" s="290"/>
      <c r="IK6" s="290"/>
      <c r="IL6" s="290"/>
      <c r="IM6" s="290"/>
      <c r="IN6" s="290"/>
      <c r="IO6" s="290"/>
      <c r="IP6" s="290"/>
      <c r="IQ6" s="290"/>
      <c r="IR6" s="290"/>
      <c r="IS6" s="290"/>
      <c r="IT6" s="290"/>
      <c r="IU6" s="290"/>
      <c r="IV6" s="290"/>
    </row>
    <row r="7" spans="1:256" ht="16.5" customHeight="1" thickBot="1" x14ac:dyDescent="0.25">
      <c r="A7" s="301"/>
      <c r="B7" s="302"/>
      <c r="C7" s="303"/>
      <c r="D7" s="304"/>
      <c r="E7" s="305" t="str">
        <f>[2]DATABANK!B20</f>
        <v xml:space="preserve"> 1.4.2016 </v>
      </c>
      <c r="F7" s="306" t="s">
        <v>159</v>
      </c>
      <c r="G7" s="306" t="s">
        <v>158</v>
      </c>
      <c r="H7" s="307" t="s">
        <v>17</v>
      </c>
      <c r="I7" s="408" t="s">
        <v>157</v>
      </c>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c r="HZ7" s="290"/>
      <c r="IA7" s="290"/>
      <c r="IB7" s="290"/>
      <c r="IC7" s="290"/>
      <c r="ID7" s="290"/>
      <c r="IE7" s="290"/>
      <c r="IF7" s="290"/>
      <c r="IG7" s="290"/>
      <c r="IH7" s="290"/>
      <c r="II7" s="290"/>
      <c r="IJ7" s="290"/>
      <c r="IK7" s="290"/>
      <c r="IL7" s="290"/>
      <c r="IM7" s="290"/>
      <c r="IN7" s="290"/>
      <c r="IO7" s="290"/>
      <c r="IP7" s="290"/>
      <c r="IQ7" s="290"/>
      <c r="IR7" s="290"/>
      <c r="IS7" s="290"/>
      <c r="IT7" s="290"/>
      <c r="IU7" s="290"/>
      <c r="IV7" s="290"/>
    </row>
    <row r="8" spans="1:256" ht="16.7" customHeight="1" thickBot="1" x14ac:dyDescent="0.25">
      <c r="A8" s="776" t="s">
        <v>138</v>
      </c>
      <c r="B8" s="777"/>
      <c r="C8" s="309"/>
      <c r="D8" s="310" t="s">
        <v>137</v>
      </c>
      <c r="E8" s="311" t="s">
        <v>166</v>
      </c>
      <c r="F8" s="312">
        <f>DATABANK!B42*G5/37</f>
        <v>384674</v>
      </c>
      <c r="G8" s="312">
        <f t="shared" ref="G8:G10" si="0">ROUND(F8/12,2)</f>
        <v>32056.17</v>
      </c>
      <c r="H8" s="313"/>
      <c r="I8" s="409"/>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c r="HZ8" s="290"/>
      <c r="IA8" s="290"/>
      <c r="IB8" s="290"/>
      <c r="IC8" s="290"/>
      <c r="ID8" s="290"/>
      <c r="IE8" s="290"/>
      <c r="IF8" s="290"/>
      <c r="IG8" s="290"/>
      <c r="IH8" s="290"/>
      <c r="II8" s="290"/>
      <c r="IJ8" s="290"/>
      <c r="IK8" s="290"/>
      <c r="IL8" s="290"/>
      <c r="IM8" s="290"/>
      <c r="IN8" s="290"/>
      <c r="IO8" s="290"/>
      <c r="IP8" s="290"/>
      <c r="IQ8" s="290"/>
      <c r="IR8" s="290"/>
      <c r="IS8" s="290"/>
      <c r="IT8" s="290"/>
      <c r="IU8" s="290"/>
      <c r="IV8" s="290"/>
    </row>
    <row r="9" spans="1:256" ht="16.7" customHeight="1" x14ac:dyDescent="0.2">
      <c r="A9" s="778" t="s">
        <v>142</v>
      </c>
      <c r="B9" s="621"/>
      <c r="C9" s="621"/>
      <c r="D9" s="314">
        <f>DATABANK!C61</f>
        <v>17278.7</v>
      </c>
      <c r="E9" s="315" t="s">
        <v>143</v>
      </c>
      <c r="F9" s="316">
        <f>ROUND(G5/37*D9,2)</f>
        <v>17278.7</v>
      </c>
      <c r="G9" s="316">
        <f t="shared" si="0"/>
        <v>1439.89</v>
      </c>
      <c r="H9" s="316"/>
      <c r="I9" s="410">
        <f>0.173*G9</f>
        <v>249.10096999999999</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c r="HZ9" s="290"/>
      <c r="IA9" s="290"/>
      <c r="IB9" s="290"/>
      <c r="IC9" s="290"/>
      <c r="ID9" s="290"/>
      <c r="IE9" s="290"/>
      <c r="IF9" s="290"/>
      <c r="IG9" s="290"/>
      <c r="IH9" s="290"/>
      <c r="II9" s="290"/>
      <c r="IJ9" s="290"/>
      <c r="IK9" s="290"/>
      <c r="IL9" s="290"/>
      <c r="IM9" s="290"/>
      <c r="IN9" s="290"/>
      <c r="IO9" s="290"/>
      <c r="IP9" s="290"/>
      <c r="IQ9" s="290"/>
      <c r="IR9" s="290"/>
      <c r="IS9" s="290"/>
      <c r="IT9" s="290"/>
      <c r="IU9" s="290"/>
      <c r="IV9" s="290"/>
    </row>
    <row r="10" spans="1:256" ht="16.7" customHeight="1" x14ac:dyDescent="0.2">
      <c r="A10" s="779" t="s">
        <v>190</v>
      </c>
      <c r="B10" s="610"/>
      <c r="C10" s="610"/>
      <c r="D10" s="317">
        <f>DATABANK!B45-DATABANK!B42</f>
        <v>26361</v>
      </c>
      <c r="E10" s="318" t="s">
        <v>143</v>
      </c>
      <c r="F10" s="319">
        <f>ROUND(G5/37*D10,2)</f>
        <v>26361</v>
      </c>
      <c r="G10" s="319">
        <f t="shared" si="0"/>
        <v>2196.75</v>
      </c>
      <c r="H10" s="319"/>
      <c r="I10" s="409"/>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c r="HZ10" s="290"/>
      <c r="IA10" s="290"/>
      <c r="IB10" s="290"/>
      <c r="IC10" s="290"/>
      <c r="ID10" s="290"/>
      <c r="IE10" s="290"/>
      <c r="IF10" s="290"/>
      <c r="IG10" s="290"/>
      <c r="IH10" s="290"/>
      <c r="II10" s="290"/>
      <c r="IJ10" s="290"/>
      <c r="IK10" s="290"/>
      <c r="IL10" s="290"/>
      <c r="IM10" s="290"/>
      <c r="IN10" s="290"/>
      <c r="IO10" s="290"/>
      <c r="IP10" s="290"/>
      <c r="IQ10" s="290"/>
      <c r="IR10" s="290"/>
      <c r="IS10" s="290"/>
      <c r="IT10" s="290"/>
      <c r="IU10" s="290"/>
      <c r="IV10" s="290"/>
    </row>
    <row r="11" spans="1:256" ht="16.7" customHeight="1" x14ac:dyDescent="0.2">
      <c r="A11" s="780" t="s">
        <v>196</v>
      </c>
      <c r="B11" s="781"/>
      <c r="C11" s="781"/>
      <c r="D11" s="402">
        <f>(DATABANK!B46-DATABANK!B45)</f>
        <v>9275</v>
      </c>
      <c r="E11" s="403" t="s">
        <v>143</v>
      </c>
      <c r="F11" s="404">
        <f>ROUND(G5/37*D11,2)</f>
        <v>9275</v>
      </c>
      <c r="G11" s="404">
        <f>ROUND(F11/12,2)</f>
        <v>772.92</v>
      </c>
      <c r="H11" s="404"/>
      <c r="I11" s="41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c r="HZ11" s="290"/>
      <c r="IA11" s="290"/>
      <c r="IB11" s="290"/>
      <c r="IC11" s="290"/>
      <c r="ID11" s="290"/>
      <c r="IE11" s="290"/>
      <c r="IF11" s="290"/>
      <c r="IG11" s="290"/>
      <c r="IH11" s="290"/>
      <c r="II11" s="290"/>
      <c r="IJ11" s="290"/>
      <c r="IK11" s="290"/>
      <c r="IL11" s="290"/>
      <c r="IM11" s="290"/>
      <c r="IN11" s="290"/>
      <c r="IO11" s="290"/>
      <c r="IP11" s="290"/>
      <c r="IQ11" s="290"/>
      <c r="IR11" s="290"/>
      <c r="IS11" s="290"/>
      <c r="IT11" s="290"/>
      <c r="IU11" s="290"/>
      <c r="IV11" s="290"/>
    </row>
    <row r="12" spans="1:256" ht="16.7" customHeight="1" thickBot="1" x14ac:dyDescent="0.25">
      <c r="A12" s="396" t="s">
        <v>162</v>
      </c>
      <c r="B12" s="397"/>
      <c r="C12" s="397"/>
      <c r="D12" s="398">
        <f>DATABANK!C59</f>
        <v>9303.92</v>
      </c>
      <c r="E12" s="415" t="s">
        <v>143</v>
      </c>
      <c r="F12" s="399">
        <f>ROUND(G5/37*D12,2)</f>
        <v>9303.92</v>
      </c>
      <c r="G12" s="399">
        <f>ROUND(F12/12,2)</f>
        <v>775.33</v>
      </c>
      <c r="H12" s="400"/>
      <c r="I12" s="411">
        <f>0.173*G12</f>
        <v>134.13209000000001</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c r="EY12" s="290"/>
      <c r="EZ12" s="290"/>
      <c r="FA12" s="290"/>
      <c r="FB12" s="290"/>
      <c r="FC12" s="290"/>
      <c r="FD12" s="290"/>
      <c r="FE12" s="290"/>
      <c r="FF12" s="290"/>
      <c r="FG12" s="290"/>
      <c r="FH12" s="290"/>
      <c r="FI12" s="290"/>
      <c r="FJ12" s="290"/>
      <c r="FK12" s="290"/>
      <c r="FL12" s="290"/>
      <c r="FM12" s="290"/>
      <c r="FN12" s="290"/>
      <c r="FO12" s="290"/>
      <c r="FP12" s="290"/>
      <c r="FQ12" s="290"/>
      <c r="FR12" s="290"/>
      <c r="FS12" s="290"/>
      <c r="FT12" s="290"/>
      <c r="FU12" s="290"/>
      <c r="FV12" s="290"/>
      <c r="FW12" s="290"/>
      <c r="FX12" s="290"/>
      <c r="FY12" s="290"/>
      <c r="FZ12" s="290"/>
      <c r="GA12" s="290"/>
      <c r="GB12" s="290"/>
      <c r="GC12" s="290"/>
      <c r="GD12" s="290"/>
      <c r="GE12" s="290"/>
      <c r="GF12" s="290"/>
      <c r="GG12" s="290"/>
      <c r="GH12" s="290"/>
      <c r="GI12" s="290"/>
      <c r="GJ12" s="290"/>
      <c r="GK12" s="290"/>
      <c r="GL12" s="290"/>
      <c r="GM12" s="290"/>
      <c r="GN12" s="290"/>
      <c r="GO12" s="290"/>
      <c r="GP12" s="290"/>
      <c r="GQ12" s="290"/>
      <c r="GR12" s="290"/>
      <c r="GS12" s="290"/>
      <c r="GT12" s="290"/>
      <c r="GU12" s="290"/>
      <c r="GV12" s="290"/>
      <c r="GW12" s="290"/>
      <c r="GX12" s="290"/>
      <c r="GY12" s="290"/>
      <c r="GZ12" s="290"/>
      <c r="HA12" s="290"/>
      <c r="HB12" s="290"/>
      <c r="HC12" s="290"/>
      <c r="HD12" s="290"/>
      <c r="HE12" s="290"/>
      <c r="HF12" s="290"/>
      <c r="HG12" s="290"/>
      <c r="HH12" s="290"/>
      <c r="HI12" s="290"/>
      <c r="HJ12" s="290"/>
      <c r="HK12" s="290"/>
      <c r="HL12" s="290"/>
      <c r="HM12" s="290"/>
      <c r="HN12" s="290"/>
      <c r="HO12" s="290"/>
      <c r="HP12" s="290"/>
      <c r="HQ12" s="290"/>
      <c r="HR12" s="290"/>
      <c r="HS12" s="290"/>
      <c r="HT12" s="290"/>
      <c r="HU12" s="290"/>
      <c r="HV12" s="290"/>
      <c r="HW12" s="290"/>
      <c r="HX12" s="290"/>
      <c r="HY12" s="290"/>
      <c r="HZ12" s="290"/>
      <c r="IA12" s="290"/>
      <c r="IB12" s="290"/>
      <c r="IC12" s="290"/>
      <c r="ID12" s="290"/>
      <c r="IE12" s="290"/>
      <c r="IF12" s="290"/>
      <c r="IG12" s="290"/>
      <c r="IH12" s="290"/>
      <c r="II12" s="290"/>
      <c r="IJ12" s="290"/>
      <c r="IK12" s="290"/>
      <c r="IL12" s="290"/>
      <c r="IM12" s="290"/>
      <c r="IN12" s="290"/>
      <c r="IO12" s="290"/>
      <c r="IP12" s="290"/>
      <c r="IQ12" s="290"/>
      <c r="IR12" s="290"/>
      <c r="IS12" s="290"/>
      <c r="IT12" s="290"/>
      <c r="IU12" s="290"/>
      <c r="IV12" s="290"/>
    </row>
    <row r="13" spans="1:256" ht="15.75" customHeight="1" thickBot="1" x14ac:dyDescent="0.25">
      <c r="A13" s="321"/>
      <c r="B13" s="322"/>
      <c r="C13" s="323"/>
      <c r="D13" s="324"/>
      <c r="E13" s="323"/>
      <c r="F13" s="325"/>
      <c r="G13" s="325"/>
      <c r="H13" s="326"/>
      <c r="I13" s="327"/>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c r="HZ13" s="290"/>
      <c r="IA13" s="290"/>
      <c r="IB13" s="290"/>
      <c r="IC13" s="290"/>
      <c r="ID13" s="290"/>
      <c r="IE13" s="290"/>
      <c r="IF13" s="290"/>
      <c r="IG13" s="290"/>
      <c r="IH13" s="290"/>
      <c r="II13" s="290"/>
      <c r="IJ13" s="290"/>
      <c r="IK13" s="290"/>
      <c r="IL13" s="290"/>
      <c r="IM13" s="290"/>
      <c r="IN13" s="290"/>
      <c r="IO13" s="290"/>
      <c r="IP13" s="290"/>
      <c r="IQ13" s="290"/>
      <c r="IR13" s="290"/>
      <c r="IS13" s="290"/>
      <c r="IT13" s="290"/>
      <c r="IU13" s="290"/>
      <c r="IV13" s="290"/>
    </row>
    <row r="14" spans="1:256" ht="15.75" customHeight="1" thickBot="1" x14ac:dyDescent="0.25">
      <c r="A14" s="630" t="s">
        <v>147</v>
      </c>
      <c r="B14" s="631"/>
      <c r="C14" s="328"/>
      <c r="D14" s="329">
        <f>DATABANK!C123</f>
        <v>6645.6550000000007</v>
      </c>
      <c r="E14" s="330" t="s">
        <v>3</v>
      </c>
      <c r="F14" s="331">
        <f t="shared" ref="F14:F20" si="1">D14*C14</f>
        <v>0</v>
      </c>
      <c r="G14" s="331">
        <f t="shared" ref="G14:G20" si="2">ROUND(F14/12,2)</f>
        <v>0</v>
      </c>
      <c r="H14" s="331"/>
      <c r="I14" s="412">
        <f t="shared" ref="I14:I33" si="3">0.173*G14</f>
        <v>0</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290"/>
      <c r="ED14" s="290"/>
      <c r="EE14" s="290"/>
      <c r="EF14" s="290"/>
      <c r="EG14" s="290"/>
      <c r="EH14" s="290"/>
      <c r="EI14" s="290"/>
      <c r="EJ14" s="290"/>
      <c r="EK14" s="290"/>
      <c r="EL14" s="290"/>
      <c r="EM14" s="290"/>
      <c r="EN14" s="290"/>
      <c r="EO14" s="290"/>
      <c r="EP14" s="290"/>
      <c r="EQ14" s="290"/>
      <c r="ER14" s="290"/>
      <c r="ES14" s="290"/>
      <c r="ET14" s="290"/>
      <c r="EU14" s="290"/>
      <c r="EV14" s="290"/>
      <c r="EW14" s="290"/>
      <c r="EX14" s="290"/>
      <c r="EY14" s="290"/>
      <c r="EZ14" s="290"/>
      <c r="FA14" s="290"/>
      <c r="FB14" s="290"/>
      <c r="FC14" s="290"/>
      <c r="FD14" s="290"/>
      <c r="FE14" s="290"/>
      <c r="FF14" s="290"/>
      <c r="FG14" s="290"/>
      <c r="FH14" s="290"/>
      <c r="FI14" s="290"/>
      <c r="FJ14" s="290"/>
      <c r="FK14" s="290"/>
      <c r="FL14" s="290"/>
      <c r="FM14" s="290"/>
      <c r="FN14" s="290"/>
      <c r="FO14" s="290"/>
      <c r="FP14" s="290"/>
      <c r="FQ14" s="290"/>
      <c r="FR14" s="290"/>
      <c r="FS14" s="290"/>
      <c r="FT14" s="290"/>
      <c r="FU14" s="290"/>
      <c r="FV14" s="290"/>
      <c r="FW14" s="290"/>
      <c r="FX14" s="290"/>
      <c r="FY14" s="290"/>
      <c r="FZ14" s="290"/>
      <c r="GA14" s="290"/>
      <c r="GB14" s="290"/>
      <c r="GC14" s="290"/>
      <c r="GD14" s="290"/>
      <c r="GE14" s="290"/>
      <c r="GF14" s="290"/>
      <c r="GG14" s="290"/>
      <c r="GH14" s="290"/>
      <c r="GI14" s="290"/>
      <c r="GJ14" s="290"/>
      <c r="GK14" s="290"/>
      <c r="GL14" s="290"/>
      <c r="GM14" s="290"/>
      <c r="GN14" s="290"/>
      <c r="GO14" s="290"/>
      <c r="GP14" s="290"/>
      <c r="GQ14" s="290"/>
      <c r="GR14" s="290"/>
      <c r="GS14" s="290"/>
      <c r="GT14" s="290"/>
      <c r="GU14" s="290"/>
      <c r="GV14" s="290"/>
      <c r="GW14" s="290"/>
      <c r="GX14" s="290"/>
      <c r="GY14" s="290"/>
      <c r="GZ14" s="290"/>
      <c r="HA14" s="290"/>
      <c r="HB14" s="290"/>
      <c r="HC14" s="290"/>
      <c r="HD14" s="290"/>
      <c r="HE14" s="290"/>
      <c r="HF14" s="290"/>
      <c r="HG14" s="290"/>
      <c r="HH14" s="290"/>
      <c r="HI14" s="290"/>
      <c r="HJ14" s="290"/>
      <c r="HK14" s="290"/>
      <c r="HL14" s="290"/>
      <c r="HM14" s="290"/>
      <c r="HN14" s="290"/>
      <c r="HO14" s="290"/>
      <c r="HP14" s="290"/>
      <c r="HQ14" s="290"/>
      <c r="HR14" s="290"/>
      <c r="HS14" s="290"/>
      <c r="HT14" s="290"/>
      <c r="HU14" s="290"/>
      <c r="HV14" s="290"/>
      <c r="HW14" s="290"/>
      <c r="HX14" s="290"/>
      <c r="HY14" s="290"/>
      <c r="HZ14" s="290"/>
      <c r="IA14" s="290"/>
      <c r="IB14" s="290"/>
      <c r="IC14" s="290"/>
      <c r="ID14" s="290"/>
      <c r="IE14" s="290"/>
      <c r="IF14" s="290"/>
      <c r="IG14" s="290"/>
      <c r="IH14" s="290"/>
      <c r="II14" s="290"/>
      <c r="IJ14" s="290"/>
      <c r="IK14" s="290"/>
      <c r="IL14" s="290"/>
      <c r="IM14" s="290"/>
      <c r="IN14" s="290"/>
      <c r="IO14" s="290"/>
      <c r="IP14" s="290"/>
      <c r="IQ14" s="290"/>
      <c r="IR14" s="290"/>
      <c r="IS14" s="290"/>
      <c r="IT14" s="290"/>
      <c r="IU14" s="290"/>
      <c r="IV14" s="290"/>
    </row>
    <row r="15" spans="1:256" ht="15.75" customHeight="1" thickBot="1" x14ac:dyDescent="0.25">
      <c r="A15" s="632" t="s">
        <v>148</v>
      </c>
      <c r="B15" s="633"/>
      <c r="C15" s="328"/>
      <c r="D15" s="333">
        <f>DATABANK!C$95</f>
        <v>9569.74</v>
      </c>
      <c r="E15" s="334" t="s">
        <v>3</v>
      </c>
      <c r="F15" s="335">
        <f t="shared" si="1"/>
        <v>0</v>
      </c>
      <c r="G15" s="335">
        <f t="shared" si="2"/>
        <v>0</v>
      </c>
      <c r="H15" s="335"/>
      <c r="I15" s="413">
        <f t="shared" si="3"/>
        <v>0</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c r="HZ15" s="290"/>
      <c r="IA15" s="290"/>
      <c r="IB15" s="290"/>
      <c r="IC15" s="290"/>
      <c r="ID15" s="290"/>
      <c r="IE15" s="290"/>
      <c r="IF15" s="290"/>
      <c r="IG15" s="290"/>
      <c r="IH15" s="290"/>
      <c r="II15" s="290"/>
      <c r="IJ15" s="290"/>
      <c r="IK15" s="290"/>
      <c r="IL15" s="290"/>
      <c r="IM15" s="290"/>
      <c r="IN15" s="290"/>
      <c r="IO15" s="290"/>
      <c r="IP15" s="290"/>
      <c r="IQ15" s="290"/>
      <c r="IR15" s="290"/>
      <c r="IS15" s="290"/>
      <c r="IT15" s="290"/>
      <c r="IU15" s="290"/>
      <c r="IV15" s="290"/>
    </row>
    <row r="16" spans="1:256" ht="15.75" customHeight="1" thickBot="1" x14ac:dyDescent="0.25">
      <c r="A16" s="632" t="s">
        <v>149</v>
      </c>
      <c r="B16" s="633"/>
      <c r="C16" s="328"/>
      <c r="D16" s="333">
        <f>DATABANK!C$83</f>
        <v>13291.31</v>
      </c>
      <c r="E16" s="334" t="s">
        <v>3</v>
      </c>
      <c r="F16" s="335">
        <f t="shared" si="1"/>
        <v>0</v>
      </c>
      <c r="G16" s="335">
        <f t="shared" si="2"/>
        <v>0</v>
      </c>
      <c r="H16" s="335"/>
      <c r="I16" s="413">
        <f t="shared" si="3"/>
        <v>0</v>
      </c>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c r="HZ16" s="290"/>
      <c r="IA16" s="290"/>
      <c r="IB16" s="290"/>
      <c r="IC16" s="290"/>
      <c r="ID16" s="290"/>
      <c r="IE16" s="290"/>
      <c r="IF16" s="290"/>
      <c r="IG16" s="290"/>
      <c r="IH16" s="290"/>
      <c r="II16" s="290"/>
      <c r="IJ16" s="290"/>
      <c r="IK16" s="290"/>
      <c r="IL16" s="290"/>
      <c r="IM16" s="290"/>
      <c r="IN16" s="290"/>
      <c r="IO16" s="290"/>
      <c r="IP16" s="290"/>
      <c r="IQ16" s="290"/>
      <c r="IR16" s="290"/>
      <c r="IS16" s="290"/>
      <c r="IT16" s="290"/>
      <c r="IU16" s="290"/>
      <c r="IV16" s="290"/>
    </row>
    <row r="17" spans="1:256" ht="15.75" customHeight="1" thickBot="1" x14ac:dyDescent="0.25">
      <c r="A17" s="632" t="s">
        <v>150</v>
      </c>
      <c r="B17" s="633"/>
      <c r="C17" s="328"/>
      <c r="D17" s="333">
        <f>DATABANK!C$84</f>
        <v>132.91</v>
      </c>
      <c r="E17" s="334" t="s">
        <v>164</v>
      </c>
      <c r="F17" s="335">
        <f t="shared" si="1"/>
        <v>0</v>
      </c>
      <c r="G17" s="335">
        <f t="shared" si="2"/>
        <v>0</v>
      </c>
      <c r="H17" s="335"/>
      <c r="I17" s="413">
        <f t="shared" si="3"/>
        <v>0</v>
      </c>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c r="HZ17" s="290"/>
      <c r="IA17" s="290"/>
      <c r="IB17" s="290"/>
      <c r="IC17" s="290"/>
      <c r="ID17" s="290"/>
      <c r="IE17" s="290"/>
      <c r="IF17" s="290"/>
      <c r="IG17" s="290"/>
      <c r="IH17" s="290"/>
      <c r="II17" s="290"/>
      <c r="IJ17" s="290"/>
      <c r="IK17" s="290"/>
      <c r="IL17" s="290"/>
      <c r="IM17" s="290"/>
      <c r="IN17" s="290"/>
      <c r="IO17" s="290"/>
      <c r="IP17" s="290"/>
      <c r="IQ17" s="290"/>
      <c r="IR17" s="290"/>
      <c r="IS17" s="290"/>
      <c r="IT17" s="290"/>
      <c r="IU17" s="290"/>
      <c r="IV17" s="290"/>
    </row>
    <row r="18" spans="1:256" ht="15.75" customHeight="1" thickBot="1" x14ac:dyDescent="0.25">
      <c r="A18" s="632" t="s">
        <v>151</v>
      </c>
      <c r="B18" s="633"/>
      <c r="C18" s="328"/>
      <c r="D18" s="333">
        <f>DATABANK!C88</f>
        <v>3987.39</v>
      </c>
      <c r="E18" s="334" t="s">
        <v>3</v>
      </c>
      <c r="F18" s="335">
        <f t="shared" si="1"/>
        <v>0</v>
      </c>
      <c r="G18" s="335">
        <f t="shared" si="2"/>
        <v>0</v>
      </c>
      <c r="H18" s="335"/>
      <c r="I18" s="413">
        <f t="shared" si="3"/>
        <v>0</v>
      </c>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90"/>
      <c r="GQ18" s="290"/>
      <c r="GR18" s="290"/>
      <c r="GS18" s="290"/>
      <c r="GT18" s="290"/>
      <c r="GU18" s="290"/>
      <c r="GV18" s="290"/>
      <c r="GW18" s="290"/>
      <c r="GX18" s="290"/>
      <c r="GY18" s="290"/>
      <c r="GZ18" s="290"/>
      <c r="HA18" s="290"/>
      <c r="HB18" s="290"/>
      <c r="HC18" s="290"/>
      <c r="HD18" s="290"/>
      <c r="HE18" s="290"/>
      <c r="HF18" s="290"/>
      <c r="HG18" s="290"/>
      <c r="HH18" s="290"/>
      <c r="HI18" s="290"/>
      <c r="HJ18" s="290"/>
      <c r="HK18" s="290"/>
      <c r="HL18" s="290"/>
      <c r="HM18" s="290"/>
      <c r="HN18" s="290"/>
      <c r="HO18" s="290"/>
      <c r="HP18" s="290"/>
      <c r="HQ18" s="290"/>
      <c r="HR18" s="290"/>
      <c r="HS18" s="290"/>
      <c r="HT18" s="290"/>
      <c r="HU18" s="290"/>
      <c r="HV18" s="290"/>
      <c r="HW18" s="290"/>
      <c r="HX18" s="290"/>
      <c r="HY18" s="290"/>
      <c r="HZ18" s="290"/>
      <c r="IA18" s="290"/>
      <c r="IB18" s="290"/>
      <c r="IC18" s="290"/>
      <c r="ID18" s="290"/>
      <c r="IE18" s="290"/>
      <c r="IF18" s="290"/>
      <c r="IG18" s="290"/>
      <c r="IH18" s="290"/>
      <c r="II18" s="290"/>
      <c r="IJ18" s="290"/>
      <c r="IK18" s="290"/>
      <c r="IL18" s="290"/>
      <c r="IM18" s="290"/>
      <c r="IN18" s="290"/>
      <c r="IO18" s="290"/>
      <c r="IP18" s="290"/>
      <c r="IQ18" s="290"/>
      <c r="IR18" s="290"/>
      <c r="IS18" s="290"/>
      <c r="IT18" s="290"/>
      <c r="IU18" s="290"/>
      <c r="IV18" s="290"/>
    </row>
    <row r="19" spans="1:256" ht="15.75" customHeight="1" thickBot="1" x14ac:dyDescent="0.25">
      <c r="A19" s="618" t="s">
        <v>152</v>
      </c>
      <c r="B19" s="670"/>
      <c r="C19" s="336"/>
      <c r="D19" s="337">
        <f>DATABANK!C$89</f>
        <v>1993.7</v>
      </c>
      <c r="E19" s="338" t="s">
        <v>3</v>
      </c>
      <c r="F19" s="339">
        <f>D19*C19</f>
        <v>0</v>
      </c>
      <c r="G19" s="339">
        <f>ROUND(F19/12,2)</f>
        <v>0</v>
      </c>
      <c r="H19" s="339"/>
      <c r="I19" s="413">
        <f t="shared" si="3"/>
        <v>0</v>
      </c>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0"/>
      <c r="FA19" s="290"/>
      <c r="FB19" s="290"/>
      <c r="FC19" s="290"/>
      <c r="FD19" s="290"/>
      <c r="FE19" s="290"/>
      <c r="FF19" s="290"/>
      <c r="FG19" s="290"/>
      <c r="FH19" s="290"/>
      <c r="FI19" s="290"/>
      <c r="FJ19" s="290"/>
      <c r="FK19" s="290"/>
      <c r="FL19" s="290"/>
      <c r="FM19" s="290"/>
      <c r="FN19" s="290"/>
      <c r="FO19" s="290"/>
      <c r="FP19" s="290"/>
      <c r="FQ19" s="290"/>
      <c r="FR19" s="290"/>
      <c r="FS19" s="290"/>
      <c r="FT19" s="290"/>
      <c r="FU19" s="290"/>
      <c r="FV19" s="290"/>
      <c r="FW19" s="290"/>
      <c r="FX19" s="290"/>
      <c r="FY19" s="290"/>
      <c r="FZ19" s="290"/>
      <c r="GA19" s="290"/>
      <c r="GB19" s="290"/>
      <c r="GC19" s="290"/>
      <c r="GD19" s="290"/>
      <c r="GE19" s="290"/>
      <c r="GF19" s="290"/>
      <c r="GG19" s="290"/>
      <c r="GH19" s="290"/>
      <c r="GI19" s="290"/>
      <c r="GJ19" s="290"/>
      <c r="GK19" s="290"/>
      <c r="GL19" s="290"/>
      <c r="GM19" s="290"/>
      <c r="GN19" s="290"/>
      <c r="GO19" s="290"/>
      <c r="GP19" s="290"/>
      <c r="GQ19" s="290"/>
      <c r="GR19" s="290"/>
      <c r="GS19" s="290"/>
      <c r="GT19" s="290"/>
      <c r="GU19" s="290"/>
      <c r="GV19" s="290"/>
      <c r="GW19" s="290"/>
      <c r="GX19" s="290"/>
      <c r="GY19" s="290"/>
      <c r="GZ19" s="290"/>
      <c r="HA19" s="290"/>
      <c r="HB19" s="290"/>
      <c r="HC19" s="290"/>
      <c r="HD19" s="290"/>
      <c r="HE19" s="290"/>
      <c r="HF19" s="290"/>
      <c r="HG19" s="290"/>
      <c r="HH19" s="290"/>
      <c r="HI19" s="290"/>
      <c r="HJ19" s="290"/>
      <c r="HK19" s="290"/>
      <c r="HL19" s="290"/>
      <c r="HM19" s="290"/>
      <c r="HN19" s="290"/>
      <c r="HO19" s="290"/>
      <c r="HP19" s="290"/>
      <c r="HQ19" s="290"/>
      <c r="HR19" s="290"/>
      <c r="HS19" s="290"/>
      <c r="HT19" s="290"/>
      <c r="HU19" s="290"/>
      <c r="HV19" s="290"/>
      <c r="HW19" s="290"/>
      <c r="HX19" s="290"/>
      <c r="HY19" s="290"/>
      <c r="HZ19" s="290"/>
      <c r="IA19" s="290"/>
      <c r="IB19" s="290"/>
      <c r="IC19" s="290"/>
      <c r="ID19" s="290"/>
      <c r="IE19" s="290"/>
      <c r="IF19" s="290"/>
      <c r="IG19" s="290"/>
      <c r="IH19" s="290"/>
      <c r="II19" s="290"/>
      <c r="IJ19" s="290"/>
      <c r="IK19" s="290"/>
      <c r="IL19" s="290"/>
      <c r="IM19" s="290"/>
      <c r="IN19" s="290"/>
      <c r="IO19" s="290"/>
      <c r="IP19" s="290"/>
      <c r="IQ19" s="290"/>
      <c r="IR19" s="290"/>
      <c r="IS19" s="290"/>
      <c r="IT19" s="290"/>
      <c r="IU19" s="290"/>
      <c r="IV19" s="290"/>
    </row>
    <row r="20" spans="1:256" ht="15.75" customHeight="1" thickBot="1" x14ac:dyDescent="0.25">
      <c r="A20" s="607" t="s">
        <v>153</v>
      </c>
      <c r="B20" s="765"/>
      <c r="C20" s="340"/>
      <c r="D20" s="341">
        <f>DATABANK!$C$110</f>
        <v>13291.31</v>
      </c>
      <c r="E20" s="342" t="s">
        <v>3</v>
      </c>
      <c r="F20" s="343">
        <f t="shared" si="1"/>
        <v>0</v>
      </c>
      <c r="G20" s="343">
        <f t="shared" si="2"/>
        <v>0</v>
      </c>
      <c r="H20" s="344"/>
      <c r="I20" s="414">
        <f t="shared" si="3"/>
        <v>0</v>
      </c>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0"/>
      <c r="FI20" s="290"/>
      <c r="FJ20" s="290"/>
      <c r="FK20" s="290"/>
      <c r="FL20" s="290"/>
      <c r="FM20" s="290"/>
      <c r="FN20" s="290"/>
      <c r="FO20" s="290"/>
      <c r="FP20" s="290"/>
      <c r="FQ20" s="290"/>
      <c r="FR20" s="290"/>
      <c r="FS20" s="290"/>
      <c r="FT20" s="290"/>
      <c r="FU20" s="290"/>
      <c r="FV20" s="290"/>
      <c r="FW20" s="290"/>
      <c r="FX20" s="290"/>
      <c r="FY20" s="290"/>
      <c r="FZ20" s="290"/>
      <c r="GA20" s="290"/>
      <c r="GB20" s="290"/>
      <c r="GC20" s="290"/>
      <c r="GD20" s="290"/>
      <c r="GE20" s="290"/>
      <c r="GF20" s="290"/>
      <c r="GG20" s="290"/>
      <c r="GH20" s="290"/>
      <c r="GI20" s="290"/>
      <c r="GJ20" s="290"/>
      <c r="GK20" s="290"/>
      <c r="GL20" s="290"/>
      <c r="GM20" s="290"/>
      <c r="GN20" s="290"/>
      <c r="GO20" s="290"/>
      <c r="GP20" s="290"/>
      <c r="GQ20" s="290"/>
      <c r="GR20" s="290"/>
      <c r="GS20" s="290"/>
      <c r="GT20" s="290"/>
      <c r="GU20" s="290"/>
      <c r="GV20" s="290"/>
      <c r="GW20" s="290"/>
      <c r="GX20" s="290"/>
      <c r="GY20" s="290"/>
      <c r="GZ20" s="290"/>
      <c r="HA20" s="290"/>
      <c r="HB20" s="290"/>
      <c r="HC20" s="290"/>
      <c r="HD20" s="290"/>
      <c r="HE20" s="290"/>
      <c r="HF20" s="290"/>
      <c r="HG20" s="290"/>
      <c r="HH20" s="290"/>
      <c r="HI20" s="290"/>
      <c r="HJ20" s="290"/>
      <c r="HK20" s="290"/>
      <c r="HL20" s="290"/>
      <c r="HM20" s="290"/>
      <c r="HN20" s="290"/>
      <c r="HO20" s="290"/>
      <c r="HP20" s="290"/>
      <c r="HQ20" s="290"/>
      <c r="HR20" s="290"/>
      <c r="HS20" s="290"/>
      <c r="HT20" s="290"/>
      <c r="HU20" s="290"/>
      <c r="HV20" s="290"/>
      <c r="HW20" s="290"/>
      <c r="HX20" s="290"/>
      <c r="HY20" s="290"/>
      <c r="HZ20" s="290"/>
      <c r="IA20" s="290"/>
      <c r="IB20" s="290"/>
      <c r="IC20" s="290"/>
      <c r="ID20" s="290"/>
      <c r="IE20" s="290"/>
      <c r="IF20" s="290"/>
      <c r="IG20" s="290"/>
      <c r="IH20" s="290"/>
      <c r="II20" s="290"/>
      <c r="IJ20" s="290"/>
      <c r="IK20" s="290"/>
      <c r="IL20" s="290"/>
      <c r="IM20" s="290"/>
      <c r="IN20" s="290"/>
      <c r="IO20" s="290"/>
      <c r="IP20" s="290"/>
      <c r="IQ20" s="290"/>
      <c r="IR20" s="290"/>
      <c r="IS20" s="290"/>
      <c r="IT20" s="290"/>
      <c r="IU20" s="290"/>
      <c r="IV20" s="290"/>
    </row>
    <row r="21" spans="1:256" ht="15.75" customHeight="1" thickBot="1" x14ac:dyDescent="0.25">
      <c r="A21" s="345"/>
      <c r="B21" s="346"/>
      <c r="C21" s="347"/>
      <c r="D21" s="348"/>
      <c r="E21" s="349"/>
      <c r="F21" s="348"/>
      <c r="G21" s="348"/>
      <c r="H21" s="350"/>
      <c r="I21" s="327"/>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c r="EZ21" s="290"/>
      <c r="FA21" s="290"/>
      <c r="FB21" s="290"/>
      <c r="FC21" s="290"/>
      <c r="FD21" s="290"/>
      <c r="FE21" s="290"/>
      <c r="FF21" s="290"/>
      <c r="FG21" s="290"/>
      <c r="FH21" s="290"/>
      <c r="FI21" s="290"/>
      <c r="FJ21" s="290"/>
      <c r="FK21" s="290"/>
      <c r="FL21" s="290"/>
      <c r="FM21" s="290"/>
      <c r="FN21" s="290"/>
      <c r="FO21" s="290"/>
      <c r="FP21" s="290"/>
      <c r="FQ21" s="290"/>
      <c r="FR21" s="290"/>
      <c r="FS21" s="290"/>
      <c r="FT21" s="290"/>
      <c r="FU21" s="290"/>
      <c r="FV21" s="290"/>
      <c r="FW21" s="290"/>
      <c r="FX21" s="290"/>
      <c r="FY21" s="290"/>
      <c r="FZ21" s="290"/>
      <c r="GA21" s="290"/>
      <c r="GB21" s="290"/>
      <c r="GC21" s="290"/>
      <c r="GD21" s="290"/>
      <c r="GE21" s="290"/>
      <c r="GF21" s="290"/>
      <c r="GG21" s="290"/>
      <c r="GH21" s="290"/>
      <c r="GI21" s="290"/>
      <c r="GJ21" s="290"/>
      <c r="GK21" s="290"/>
      <c r="GL21" s="290"/>
      <c r="GM21" s="290"/>
      <c r="GN21" s="290"/>
      <c r="GO21" s="290"/>
      <c r="GP21" s="290"/>
      <c r="GQ21" s="290"/>
      <c r="GR21" s="290"/>
      <c r="GS21" s="290"/>
      <c r="GT21" s="290"/>
      <c r="GU21" s="290"/>
      <c r="GV21" s="290"/>
      <c r="GW21" s="290"/>
      <c r="GX21" s="290"/>
      <c r="GY21" s="290"/>
      <c r="GZ21" s="290"/>
      <c r="HA21" s="290"/>
      <c r="HB21" s="290"/>
      <c r="HC21" s="290"/>
      <c r="HD21" s="290"/>
      <c r="HE21" s="290"/>
      <c r="HF21" s="290"/>
      <c r="HG21" s="290"/>
      <c r="HH21" s="290"/>
      <c r="HI21" s="290"/>
      <c r="HJ21" s="290"/>
      <c r="HK21" s="290"/>
      <c r="HL21" s="290"/>
      <c r="HM21" s="290"/>
      <c r="HN21" s="290"/>
      <c r="HO21" s="290"/>
      <c r="HP21" s="290"/>
      <c r="HQ21" s="290"/>
      <c r="HR21" s="290"/>
      <c r="HS21" s="290"/>
      <c r="HT21" s="290"/>
      <c r="HU21" s="290"/>
      <c r="HV21" s="290"/>
      <c r="HW21" s="290"/>
      <c r="HX21" s="290"/>
      <c r="HY21" s="290"/>
      <c r="HZ21" s="290"/>
      <c r="IA21" s="290"/>
      <c r="IB21" s="290"/>
      <c r="IC21" s="290"/>
      <c r="ID21" s="290"/>
      <c r="IE21" s="290"/>
      <c r="IF21" s="290"/>
      <c r="IG21" s="290"/>
      <c r="IH21" s="290"/>
      <c r="II21" s="290"/>
      <c r="IJ21" s="290"/>
      <c r="IK21" s="290"/>
      <c r="IL21" s="290"/>
      <c r="IM21" s="290"/>
      <c r="IN21" s="290"/>
      <c r="IO21" s="290"/>
      <c r="IP21" s="290"/>
      <c r="IQ21" s="290"/>
      <c r="IR21" s="290"/>
      <c r="IS21" s="290"/>
      <c r="IT21" s="290"/>
      <c r="IU21" s="290"/>
      <c r="IV21" s="290"/>
    </row>
    <row r="22" spans="1:256" ht="15.75" customHeight="1" thickBot="1" x14ac:dyDescent="0.25">
      <c r="A22" s="613" t="s">
        <v>154</v>
      </c>
      <c r="B22" s="614"/>
      <c r="C22" s="296"/>
      <c r="D22" s="351">
        <f>DATABANK!$C$101</f>
        <v>43.1</v>
      </c>
      <c r="E22" s="352" t="s">
        <v>8</v>
      </c>
      <c r="F22" s="353">
        <f>ROUND(C22*D22,2)</f>
        <v>0</v>
      </c>
      <c r="G22" s="354">
        <f>ROUND(F22/12,2)</f>
        <v>0</v>
      </c>
      <c r="H22" s="354"/>
      <c r="I22" s="332">
        <f t="shared" si="3"/>
        <v>0</v>
      </c>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c r="EZ22" s="290"/>
      <c r="FA22" s="290"/>
      <c r="FB22" s="290"/>
      <c r="FC22" s="290"/>
      <c r="FD22" s="290"/>
      <c r="FE22" s="290"/>
      <c r="FF22" s="290"/>
      <c r="FG22" s="290"/>
      <c r="FH22" s="290"/>
      <c r="FI22" s="290"/>
      <c r="FJ22" s="290"/>
      <c r="FK22" s="290"/>
      <c r="FL22" s="290"/>
      <c r="FM22" s="290"/>
      <c r="FN22" s="290"/>
      <c r="FO22" s="290"/>
      <c r="FP22" s="290"/>
      <c r="FQ22" s="290"/>
      <c r="FR22" s="290"/>
      <c r="FS22" s="290"/>
      <c r="FT22" s="290"/>
      <c r="FU22" s="290"/>
      <c r="FV22" s="290"/>
      <c r="FW22" s="290"/>
      <c r="FX22" s="290"/>
      <c r="FY22" s="290"/>
      <c r="FZ22" s="290"/>
      <c r="GA22" s="290"/>
      <c r="GB22" s="290"/>
      <c r="GC22" s="290"/>
      <c r="GD22" s="290"/>
      <c r="GE22" s="290"/>
      <c r="GF22" s="290"/>
      <c r="GG22" s="290"/>
      <c r="GH22" s="290"/>
      <c r="GI22" s="290"/>
      <c r="GJ22" s="290"/>
      <c r="GK22" s="290"/>
      <c r="GL22" s="290"/>
      <c r="GM22" s="290"/>
      <c r="GN22" s="290"/>
      <c r="GO22" s="290"/>
      <c r="GP22" s="290"/>
      <c r="GQ22" s="290"/>
      <c r="GR22" s="290"/>
      <c r="GS22" s="290"/>
      <c r="GT22" s="290"/>
      <c r="GU22" s="290"/>
      <c r="GV22" s="290"/>
      <c r="GW22" s="290"/>
      <c r="GX22" s="290"/>
      <c r="GY22" s="290"/>
      <c r="GZ22" s="290"/>
      <c r="HA22" s="290"/>
      <c r="HB22" s="290"/>
      <c r="HC22" s="290"/>
      <c r="HD22" s="290"/>
      <c r="HE22" s="290"/>
      <c r="HF22" s="290"/>
      <c r="HG22" s="290"/>
      <c r="HH22" s="290"/>
      <c r="HI22" s="290"/>
      <c r="HJ22" s="290"/>
      <c r="HK22" s="290"/>
      <c r="HL22" s="290"/>
      <c r="HM22" s="290"/>
      <c r="HN22" s="290"/>
      <c r="HO22" s="290"/>
      <c r="HP22" s="290"/>
      <c r="HQ22" s="290"/>
      <c r="HR22" s="290"/>
      <c r="HS22" s="290"/>
      <c r="HT22" s="290"/>
      <c r="HU22" s="290"/>
      <c r="HV22" s="290"/>
      <c r="HW22" s="290"/>
      <c r="HX22" s="290"/>
      <c r="HY22" s="290"/>
      <c r="HZ22" s="290"/>
      <c r="IA22" s="290"/>
      <c r="IB22" s="290"/>
      <c r="IC22" s="290"/>
      <c r="ID22" s="290"/>
      <c r="IE22" s="290"/>
      <c r="IF22" s="290"/>
      <c r="IG22" s="290"/>
      <c r="IH22" s="290"/>
      <c r="II22" s="290"/>
      <c r="IJ22" s="290"/>
      <c r="IK22" s="290"/>
      <c r="IL22" s="290"/>
      <c r="IM22" s="290"/>
      <c r="IN22" s="290"/>
      <c r="IO22" s="290"/>
      <c r="IP22" s="290"/>
      <c r="IQ22" s="290"/>
      <c r="IR22" s="290"/>
      <c r="IS22" s="290"/>
      <c r="IT22" s="290"/>
      <c r="IU22" s="290"/>
      <c r="IV22" s="290"/>
    </row>
    <row r="23" spans="1:256" ht="15.75" customHeight="1" thickBot="1" x14ac:dyDescent="0.25">
      <c r="A23" s="625" t="s">
        <v>155</v>
      </c>
      <c r="B23" s="626"/>
      <c r="C23" s="296"/>
      <c r="D23" s="355">
        <f>DATABANK!$C$103</f>
        <v>19.940000000000001</v>
      </c>
      <c r="E23" s="356" t="s">
        <v>8</v>
      </c>
      <c r="F23" s="353">
        <f t="shared" ref="F23:F24" si="4">ROUND(C23*D23,2)</f>
        <v>0</v>
      </c>
      <c r="G23" s="357">
        <f>ROUND(F23/12,2)</f>
        <v>0</v>
      </c>
      <c r="H23" s="357"/>
      <c r="I23" s="332">
        <f t="shared" si="3"/>
        <v>0</v>
      </c>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90"/>
      <c r="FC23" s="290"/>
      <c r="FD23" s="290"/>
      <c r="FE23" s="290"/>
      <c r="FF23" s="290"/>
      <c r="FG23" s="290"/>
      <c r="FH23" s="290"/>
      <c r="FI23" s="290"/>
      <c r="FJ23" s="290"/>
      <c r="FK23" s="290"/>
      <c r="FL23" s="290"/>
      <c r="FM23" s="290"/>
      <c r="FN23" s="290"/>
      <c r="FO23" s="290"/>
      <c r="FP23" s="290"/>
      <c r="FQ23" s="290"/>
      <c r="FR23" s="290"/>
      <c r="FS23" s="290"/>
      <c r="FT23" s="290"/>
      <c r="FU23" s="290"/>
      <c r="FV23" s="290"/>
      <c r="FW23" s="290"/>
      <c r="FX23" s="290"/>
      <c r="FY23" s="290"/>
      <c r="FZ23" s="290"/>
      <c r="GA23" s="290"/>
      <c r="GB23" s="290"/>
      <c r="GC23" s="290"/>
      <c r="GD23" s="290"/>
      <c r="GE23" s="290"/>
      <c r="GF23" s="290"/>
      <c r="GG23" s="290"/>
      <c r="GH23" s="290"/>
      <c r="GI23" s="290"/>
      <c r="GJ23" s="290"/>
      <c r="GK23" s="290"/>
      <c r="GL23" s="290"/>
      <c r="GM23" s="290"/>
      <c r="GN23" s="290"/>
      <c r="GO23" s="290"/>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M23" s="290"/>
      <c r="HN23" s="290"/>
      <c r="HO23" s="290"/>
      <c r="HP23" s="290"/>
      <c r="HQ23" s="290"/>
      <c r="HR23" s="290"/>
      <c r="HS23" s="290"/>
      <c r="HT23" s="290"/>
      <c r="HU23" s="290"/>
      <c r="HV23" s="290"/>
      <c r="HW23" s="290"/>
      <c r="HX23" s="290"/>
      <c r="HY23" s="290"/>
      <c r="HZ23" s="290"/>
      <c r="IA23" s="290"/>
      <c r="IB23" s="290"/>
      <c r="IC23" s="290"/>
      <c r="ID23" s="290"/>
      <c r="IE23" s="290"/>
      <c r="IF23" s="290"/>
      <c r="IG23" s="290"/>
      <c r="IH23" s="290"/>
      <c r="II23" s="290"/>
      <c r="IJ23" s="290"/>
      <c r="IK23" s="290"/>
      <c r="IL23" s="290"/>
      <c r="IM23" s="290"/>
      <c r="IN23" s="290"/>
      <c r="IO23" s="290"/>
      <c r="IP23" s="290"/>
      <c r="IQ23" s="290"/>
      <c r="IR23" s="290"/>
      <c r="IS23" s="290"/>
      <c r="IT23" s="290"/>
      <c r="IU23" s="290"/>
      <c r="IV23" s="290"/>
    </row>
    <row r="24" spans="1:256" ht="15.75" customHeight="1" thickBot="1" x14ac:dyDescent="0.25">
      <c r="A24" s="639" t="s">
        <v>156</v>
      </c>
      <c r="B24" s="640"/>
      <c r="C24" s="296"/>
      <c r="D24" s="358">
        <f>DATABANK!$C$104</f>
        <v>34.340000000000003</v>
      </c>
      <c r="E24" s="359" t="s">
        <v>8</v>
      </c>
      <c r="F24" s="353">
        <f t="shared" si="4"/>
        <v>0</v>
      </c>
      <c r="G24" s="360">
        <f>ROUND(F24/12,2)</f>
        <v>0</v>
      </c>
      <c r="H24" s="360"/>
      <c r="I24" s="332">
        <f t="shared" si="3"/>
        <v>0</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90"/>
      <c r="ES24" s="290"/>
      <c r="ET24" s="290"/>
      <c r="EU24" s="290"/>
      <c r="EV24" s="290"/>
      <c r="EW24" s="290"/>
      <c r="EX24" s="290"/>
      <c r="EY24" s="290"/>
      <c r="EZ24" s="290"/>
      <c r="FA24" s="290"/>
      <c r="FB24" s="290"/>
      <c r="FC24" s="290"/>
      <c r="FD24" s="290"/>
      <c r="FE24" s="290"/>
      <c r="FF24" s="290"/>
      <c r="FG24" s="290"/>
      <c r="FH24" s="290"/>
      <c r="FI24" s="290"/>
      <c r="FJ24" s="290"/>
      <c r="FK24" s="290"/>
      <c r="FL24" s="290"/>
      <c r="FM24" s="290"/>
      <c r="FN24" s="290"/>
      <c r="FO24" s="290"/>
      <c r="FP24" s="290"/>
      <c r="FQ24" s="290"/>
      <c r="FR24" s="290"/>
      <c r="FS24" s="290"/>
      <c r="FT24" s="290"/>
      <c r="FU24" s="290"/>
      <c r="FV24" s="290"/>
      <c r="FW24" s="290"/>
      <c r="FX24" s="290"/>
      <c r="FY24" s="290"/>
      <c r="FZ24" s="290"/>
      <c r="GA24" s="290"/>
      <c r="GB24" s="290"/>
      <c r="GC24" s="290"/>
      <c r="GD24" s="290"/>
      <c r="GE24" s="290"/>
      <c r="GF24" s="290"/>
      <c r="GG24" s="290"/>
      <c r="GH24" s="290"/>
      <c r="GI24" s="290"/>
      <c r="GJ24" s="290"/>
      <c r="GK24" s="290"/>
      <c r="GL24" s="290"/>
      <c r="GM24" s="290"/>
      <c r="GN24" s="290"/>
      <c r="GO24" s="290"/>
      <c r="GP24" s="290"/>
      <c r="GQ24" s="290"/>
      <c r="GR24" s="290"/>
      <c r="GS24" s="290"/>
      <c r="GT24" s="290"/>
      <c r="GU24" s="290"/>
      <c r="GV24" s="290"/>
      <c r="GW24" s="290"/>
      <c r="GX24" s="290"/>
      <c r="GY24" s="290"/>
      <c r="GZ24" s="290"/>
      <c r="HA24" s="290"/>
      <c r="HB24" s="290"/>
      <c r="HC24" s="290"/>
      <c r="HD24" s="290"/>
      <c r="HE24" s="290"/>
      <c r="HF24" s="290"/>
      <c r="HG24" s="290"/>
      <c r="HH24" s="290"/>
      <c r="HI24" s="290"/>
      <c r="HJ24" s="290"/>
      <c r="HK24" s="290"/>
      <c r="HL24" s="290"/>
      <c r="HM24" s="290"/>
      <c r="HN24" s="290"/>
      <c r="HO24" s="290"/>
      <c r="HP24" s="290"/>
      <c r="HQ24" s="290"/>
      <c r="HR24" s="290"/>
      <c r="HS24" s="290"/>
      <c r="HT24" s="290"/>
      <c r="HU24" s="290"/>
      <c r="HV24" s="290"/>
      <c r="HW24" s="290"/>
      <c r="HX24" s="290"/>
      <c r="HY24" s="290"/>
      <c r="HZ24" s="290"/>
      <c r="IA24" s="290"/>
      <c r="IB24" s="290"/>
      <c r="IC24" s="290"/>
      <c r="ID24" s="290"/>
      <c r="IE24" s="290"/>
      <c r="IF24" s="290"/>
      <c r="IG24" s="290"/>
      <c r="IH24" s="290"/>
      <c r="II24" s="290"/>
      <c r="IJ24" s="290"/>
      <c r="IK24" s="290"/>
      <c r="IL24" s="290"/>
      <c r="IM24" s="290"/>
      <c r="IN24" s="290"/>
      <c r="IO24" s="290"/>
      <c r="IP24" s="290"/>
      <c r="IQ24" s="290"/>
      <c r="IR24" s="290"/>
      <c r="IS24" s="290"/>
      <c r="IT24" s="290"/>
      <c r="IU24" s="290"/>
      <c r="IV24" s="290"/>
    </row>
    <row r="25" spans="1:256" ht="16.7" customHeight="1" thickBot="1" x14ac:dyDescent="0.25">
      <c r="A25" s="766"/>
      <c r="B25" s="767"/>
      <c r="C25" s="767"/>
      <c r="D25" s="363"/>
      <c r="E25" s="364"/>
      <c r="F25" s="363"/>
      <c r="G25" s="363"/>
      <c r="H25" s="363"/>
      <c r="I25" s="327">
        <f t="shared" si="3"/>
        <v>0</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0"/>
      <c r="ET25" s="290"/>
      <c r="EU25" s="290"/>
      <c r="EV25" s="290"/>
      <c r="EW25" s="290"/>
      <c r="EX25" s="290"/>
      <c r="EY25" s="290"/>
      <c r="EZ25" s="290"/>
      <c r="FA25" s="290"/>
      <c r="FB25" s="290"/>
      <c r="FC25" s="290"/>
      <c r="FD25" s="290"/>
      <c r="FE25" s="290"/>
      <c r="FF25" s="290"/>
      <c r="FG25" s="290"/>
      <c r="FH25" s="290"/>
      <c r="FI25" s="290"/>
      <c r="FJ25" s="290"/>
      <c r="FK25" s="290"/>
      <c r="FL25" s="290"/>
      <c r="FM25" s="290"/>
      <c r="FN25" s="290"/>
      <c r="FO25" s="290"/>
      <c r="FP25" s="290"/>
      <c r="FQ25" s="290"/>
      <c r="FR25" s="290"/>
      <c r="FS25" s="290"/>
      <c r="FT25" s="290"/>
      <c r="FU25" s="290"/>
      <c r="FV25" s="290"/>
      <c r="FW25" s="290"/>
      <c r="FX25" s="290"/>
      <c r="FY25" s="290"/>
      <c r="FZ25" s="290"/>
      <c r="GA25" s="290"/>
      <c r="GB25" s="290"/>
      <c r="GC25" s="290"/>
      <c r="GD25" s="290"/>
      <c r="GE25" s="290"/>
      <c r="GF25" s="290"/>
      <c r="GG25" s="290"/>
      <c r="GH25" s="290"/>
      <c r="GI25" s="290"/>
      <c r="GJ25" s="290"/>
      <c r="GK25" s="290"/>
      <c r="GL25" s="290"/>
      <c r="GM25" s="290"/>
      <c r="GN25" s="290"/>
      <c r="GO25" s="290"/>
      <c r="GP25" s="290"/>
      <c r="GQ25" s="290"/>
      <c r="GR25" s="290"/>
      <c r="GS25" s="290"/>
      <c r="GT25" s="290"/>
      <c r="GU25" s="290"/>
      <c r="GV25" s="290"/>
      <c r="GW25" s="290"/>
      <c r="GX25" s="290"/>
      <c r="GY25" s="290"/>
      <c r="GZ25" s="290"/>
      <c r="HA25" s="290"/>
      <c r="HB25" s="290"/>
      <c r="HC25" s="290"/>
      <c r="HD25" s="290"/>
      <c r="HE25" s="290"/>
      <c r="HF25" s="290"/>
      <c r="HG25" s="290"/>
      <c r="HH25" s="290"/>
      <c r="HI25" s="290"/>
      <c r="HJ25" s="290"/>
      <c r="HK25" s="290"/>
      <c r="HL25" s="290"/>
      <c r="HM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row>
    <row r="26" spans="1:256" ht="16.7" customHeight="1" x14ac:dyDescent="0.2">
      <c r="A26" s="636" t="s">
        <v>139</v>
      </c>
      <c r="B26" s="622"/>
      <c r="C26" s="622"/>
      <c r="D26" s="365">
        <f>DATABANK!C68</f>
        <v>7310.22</v>
      </c>
      <c r="E26" s="352" t="s">
        <v>143</v>
      </c>
      <c r="F26" s="354">
        <f>D26*G5/37</f>
        <v>7310.22</v>
      </c>
      <c r="G26" s="354">
        <f t="shared" ref="G26:G33" si="5">ROUND(F26/12,2)</f>
        <v>609.19000000000005</v>
      </c>
      <c r="H26" s="354"/>
      <c r="I26" s="332">
        <f t="shared" si="3"/>
        <v>105.38987</v>
      </c>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c r="HZ26" s="290"/>
      <c r="IA26" s="290"/>
      <c r="IB26" s="290"/>
      <c r="IC26" s="290"/>
      <c r="ID26" s="290"/>
      <c r="IE26" s="290"/>
      <c r="IF26" s="290"/>
      <c r="IG26" s="290"/>
      <c r="IH26" s="290"/>
      <c r="II26" s="290"/>
      <c r="IJ26" s="290"/>
      <c r="IK26" s="290"/>
      <c r="IL26" s="290"/>
      <c r="IM26" s="290"/>
      <c r="IN26" s="290"/>
      <c r="IO26" s="290"/>
      <c r="IP26" s="290"/>
      <c r="IQ26" s="290"/>
      <c r="IR26" s="290"/>
      <c r="IS26" s="290"/>
      <c r="IT26" s="290"/>
      <c r="IU26" s="290"/>
      <c r="IV26" s="290"/>
    </row>
    <row r="27" spans="1:256" ht="15.75" customHeight="1" x14ac:dyDescent="0.2">
      <c r="A27" s="768" t="s">
        <v>186</v>
      </c>
      <c r="B27" s="769"/>
      <c r="C27" s="770"/>
      <c r="D27" s="366">
        <f>DATABANK!C70</f>
        <v>119.62</v>
      </c>
      <c r="E27" s="356" t="s">
        <v>8</v>
      </c>
      <c r="F27" s="367">
        <f>ROUNDUP(2*MAX($G4-$G5/0.37/100*750,0),0)/2*D27</f>
        <v>0</v>
      </c>
      <c r="G27" s="357">
        <f>ROUND(F27/12,2)</f>
        <v>0</v>
      </c>
      <c r="H27" s="357"/>
      <c r="I27" s="332">
        <f t="shared" si="3"/>
        <v>0</v>
      </c>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c r="GQ27" s="290"/>
      <c r="GR27" s="290"/>
      <c r="GS27" s="290"/>
      <c r="GT27" s="290"/>
      <c r="GU27" s="290"/>
      <c r="GV27" s="290"/>
      <c r="GW27" s="290"/>
      <c r="GX27" s="290"/>
      <c r="GY27" s="290"/>
      <c r="GZ27" s="290"/>
      <c r="HA27" s="290"/>
      <c r="HB27" s="290"/>
      <c r="HC27" s="290"/>
      <c r="HD27" s="290"/>
      <c r="HE27" s="290"/>
      <c r="HF27" s="290"/>
      <c r="HG27" s="290"/>
      <c r="HH27" s="290"/>
      <c r="HI27" s="290"/>
      <c r="HJ27" s="290"/>
      <c r="HK27" s="290"/>
      <c r="HL27" s="290"/>
      <c r="HM27" s="290"/>
      <c r="HN27" s="290"/>
      <c r="HO27" s="290"/>
      <c r="HP27" s="290"/>
      <c r="HQ27" s="290"/>
      <c r="HR27" s="290"/>
      <c r="HS27" s="290"/>
      <c r="HT27" s="290"/>
      <c r="HU27" s="290"/>
      <c r="HV27" s="290"/>
      <c r="HW27" s="290"/>
      <c r="HX27" s="290"/>
      <c r="HY27" s="290"/>
      <c r="HZ27" s="290"/>
      <c r="IA27" s="290"/>
      <c r="IB27" s="290"/>
      <c r="IC27" s="290"/>
      <c r="ID27" s="290"/>
      <c r="IE27" s="290"/>
      <c r="IF27" s="290"/>
      <c r="IG27" s="290"/>
      <c r="IH27" s="290"/>
      <c r="II27" s="290"/>
      <c r="IJ27" s="290"/>
      <c r="IK27" s="290"/>
      <c r="IL27" s="290"/>
      <c r="IM27" s="290"/>
      <c r="IN27" s="290"/>
      <c r="IO27" s="290"/>
      <c r="IP27" s="290"/>
      <c r="IQ27" s="290"/>
      <c r="IR27" s="290"/>
      <c r="IS27" s="290"/>
      <c r="IT27" s="290"/>
      <c r="IU27" s="290"/>
      <c r="IV27" s="290"/>
    </row>
    <row r="28" spans="1:256" ht="16.7" customHeight="1" x14ac:dyDescent="0.2">
      <c r="A28" s="637" t="s">
        <v>6</v>
      </c>
      <c r="B28" s="638"/>
      <c r="C28" s="638"/>
      <c r="D28" s="368">
        <f>IF(C6=1,DATABANK!C91,DATABANK!C93)</f>
        <v>3256.37</v>
      </c>
      <c r="E28" s="334" t="s">
        <v>143</v>
      </c>
      <c r="F28" s="335">
        <f>D28</f>
        <v>3256.37</v>
      </c>
      <c r="G28" s="335">
        <f t="shared" si="5"/>
        <v>271.36</v>
      </c>
      <c r="H28" s="335"/>
      <c r="I28" s="332">
        <f t="shared" si="3"/>
        <v>46.945279999999997</v>
      </c>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c r="GQ28" s="290"/>
      <c r="GR28" s="290"/>
      <c r="GS28" s="290"/>
      <c r="GT28" s="290"/>
      <c r="GU28" s="290"/>
      <c r="GV28" s="290"/>
      <c r="GW28" s="290"/>
      <c r="GX28" s="290"/>
      <c r="GY28" s="290"/>
      <c r="GZ28" s="290"/>
      <c r="HA28" s="290"/>
      <c r="HB28" s="290"/>
      <c r="HC28" s="290"/>
      <c r="HD28" s="290"/>
      <c r="HE28" s="290"/>
      <c r="HF28" s="290"/>
      <c r="HG28" s="290"/>
      <c r="HH28" s="290"/>
      <c r="HI28" s="290"/>
      <c r="HJ28" s="290"/>
      <c r="HK28" s="290"/>
      <c r="HL28" s="290"/>
      <c r="HM28" s="290"/>
      <c r="HN28" s="290"/>
      <c r="HO28" s="290"/>
      <c r="HP28" s="290"/>
      <c r="HQ28" s="290"/>
      <c r="HR28" s="290"/>
      <c r="HS28" s="290"/>
      <c r="HT28" s="290"/>
      <c r="HU28" s="290"/>
      <c r="HV28" s="290"/>
      <c r="HW28" s="290"/>
      <c r="HX28" s="290"/>
      <c r="HY28" s="290"/>
      <c r="HZ28" s="290"/>
      <c r="IA28" s="290"/>
      <c r="IB28" s="290"/>
      <c r="IC28" s="290"/>
      <c r="ID28" s="290"/>
      <c r="IE28" s="290"/>
      <c r="IF28" s="290"/>
      <c r="IG28" s="290"/>
      <c r="IH28" s="290"/>
      <c r="II28" s="290"/>
      <c r="IJ28" s="290"/>
      <c r="IK28" s="290"/>
      <c r="IL28" s="290"/>
      <c r="IM28" s="290"/>
      <c r="IN28" s="290"/>
      <c r="IO28" s="290"/>
      <c r="IP28" s="290"/>
      <c r="IQ28" s="290"/>
      <c r="IR28" s="290"/>
      <c r="IS28" s="290"/>
      <c r="IT28" s="290"/>
      <c r="IU28" s="290"/>
      <c r="IV28" s="290"/>
    </row>
    <row r="29" spans="1:256" ht="16.7" customHeight="1" x14ac:dyDescent="0.2">
      <c r="A29" s="637" t="s">
        <v>4</v>
      </c>
      <c r="B29" s="638"/>
      <c r="C29" s="638"/>
      <c r="D29" s="368">
        <f>DATABANK!C$78</f>
        <v>2126.61</v>
      </c>
      <c r="E29" s="334" t="s">
        <v>143</v>
      </c>
      <c r="F29" s="335">
        <f>D29</f>
        <v>2126.61</v>
      </c>
      <c r="G29" s="335">
        <f t="shared" si="5"/>
        <v>177.22</v>
      </c>
      <c r="H29" s="335"/>
      <c r="I29" s="332">
        <f t="shared" si="3"/>
        <v>30.659059999999997</v>
      </c>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c r="HZ29" s="290"/>
      <c r="IA29" s="290"/>
      <c r="IB29" s="290"/>
      <c r="IC29" s="290"/>
      <c r="ID29" s="290"/>
      <c r="IE29" s="290"/>
      <c r="IF29" s="290"/>
      <c r="IG29" s="290"/>
      <c r="IH29" s="290"/>
      <c r="II29" s="290"/>
      <c r="IJ29" s="290"/>
      <c r="IK29" s="290"/>
      <c r="IL29" s="290"/>
      <c r="IM29" s="290"/>
      <c r="IN29" s="290"/>
      <c r="IO29" s="290"/>
      <c r="IP29" s="290"/>
      <c r="IQ29" s="290"/>
      <c r="IR29" s="290"/>
      <c r="IS29" s="290"/>
      <c r="IT29" s="290"/>
      <c r="IU29" s="290"/>
      <c r="IV29" s="290"/>
    </row>
    <row r="30" spans="1:256" ht="16.7" customHeight="1" x14ac:dyDescent="0.2">
      <c r="A30" s="625" t="s">
        <v>15</v>
      </c>
      <c r="B30" s="763"/>
      <c r="C30" s="763"/>
      <c r="D30" s="369">
        <f>DATABANK!C97</f>
        <v>37614.410000000003</v>
      </c>
      <c r="E30" s="356" t="s">
        <v>143</v>
      </c>
      <c r="F30" s="357">
        <f>C5*G5/37*D30</f>
        <v>0</v>
      </c>
      <c r="G30" s="357">
        <f t="shared" si="5"/>
        <v>0</v>
      </c>
      <c r="H30" s="357"/>
      <c r="I30" s="332">
        <f t="shared" si="3"/>
        <v>0</v>
      </c>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c r="HZ30" s="290"/>
      <c r="IA30" s="290"/>
      <c r="IB30" s="290"/>
      <c r="IC30" s="290"/>
      <c r="ID30" s="290"/>
      <c r="IE30" s="290"/>
      <c r="IF30" s="290"/>
      <c r="IG30" s="290"/>
      <c r="IH30" s="290"/>
      <c r="II30" s="290"/>
      <c r="IJ30" s="290"/>
      <c r="IK30" s="290"/>
      <c r="IL30" s="290"/>
      <c r="IM30" s="290"/>
      <c r="IN30" s="290"/>
      <c r="IO30" s="290"/>
      <c r="IP30" s="290"/>
      <c r="IQ30" s="290"/>
      <c r="IR30" s="290"/>
      <c r="IS30" s="290"/>
      <c r="IT30" s="290"/>
      <c r="IU30" s="290"/>
      <c r="IV30" s="290"/>
    </row>
    <row r="31" spans="1:256" ht="16.7" customHeight="1" x14ac:dyDescent="0.2">
      <c r="A31" s="625" t="s">
        <v>146</v>
      </c>
      <c r="B31" s="763"/>
      <c r="C31" s="763"/>
      <c r="D31" s="369">
        <f>DATABANK!C100</f>
        <v>24721.84</v>
      </c>
      <c r="E31" s="356" t="s">
        <v>143</v>
      </c>
      <c r="F31" s="357">
        <f>(C3+C4)*G5/37*D31</f>
        <v>0</v>
      </c>
      <c r="G31" s="357">
        <f t="shared" si="5"/>
        <v>0</v>
      </c>
      <c r="H31" s="357"/>
      <c r="I31" s="332">
        <f t="shared" si="3"/>
        <v>0</v>
      </c>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c r="HZ31" s="290"/>
      <c r="IA31" s="290"/>
      <c r="IB31" s="290"/>
      <c r="IC31" s="290"/>
      <c r="ID31" s="290"/>
      <c r="IE31" s="290"/>
      <c r="IF31" s="290"/>
      <c r="IG31" s="290"/>
      <c r="IH31" s="290"/>
      <c r="II31" s="290"/>
      <c r="IJ31" s="290"/>
      <c r="IK31" s="290"/>
      <c r="IL31" s="290"/>
      <c r="IM31" s="290"/>
      <c r="IN31" s="290"/>
      <c r="IO31" s="290"/>
      <c r="IP31" s="290"/>
      <c r="IQ31" s="290"/>
      <c r="IR31" s="290"/>
      <c r="IS31" s="290"/>
      <c r="IT31" s="290"/>
      <c r="IU31" s="290"/>
      <c r="IV31" s="290"/>
    </row>
    <row r="32" spans="1:256" ht="16.7" customHeight="1" x14ac:dyDescent="0.2">
      <c r="A32" s="637" t="s">
        <v>165</v>
      </c>
      <c r="B32" s="638"/>
      <c r="C32" s="638"/>
      <c r="D32" s="368">
        <f>DATABANK!C79</f>
        <v>398.74</v>
      </c>
      <c r="E32" s="334" t="s">
        <v>143</v>
      </c>
      <c r="F32" s="335">
        <f>D32*C3</f>
        <v>0</v>
      </c>
      <c r="G32" s="335">
        <f t="shared" si="5"/>
        <v>0</v>
      </c>
      <c r="H32" s="335"/>
      <c r="I32" s="332">
        <f t="shared" si="3"/>
        <v>0</v>
      </c>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c r="FJ32" s="290"/>
      <c r="FK32" s="290"/>
      <c r="FL32" s="290"/>
      <c r="FM32" s="290"/>
      <c r="FN32" s="290"/>
      <c r="FO32" s="290"/>
      <c r="FP32" s="290"/>
      <c r="FQ32" s="290"/>
      <c r="FR32" s="290"/>
      <c r="FS32" s="290"/>
      <c r="FT32" s="290"/>
      <c r="FU32" s="290"/>
      <c r="FV32" s="290"/>
      <c r="FW32" s="290"/>
      <c r="FX32" s="290"/>
      <c r="FY32" s="290"/>
      <c r="FZ32" s="290"/>
      <c r="GA32" s="290"/>
      <c r="GB32" s="290"/>
      <c r="GC32" s="290"/>
      <c r="GD32" s="290"/>
      <c r="GE32" s="290"/>
      <c r="GF32" s="290"/>
      <c r="GG32" s="290"/>
      <c r="GH32" s="290"/>
      <c r="GI32" s="290"/>
      <c r="GJ32" s="290"/>
      <c r="GK32" s="290"/>
      <c r="GL32" s="290"/>
      <c r="GM32" s="290"/>
      <c r="GN32" s="290"/>
      <c r="GO32" s="290"/>
      <c r="GP32" s="290"/>
      <c r="GQ32" s="290"/>
      <c r="GR32" s="290"/>
      <c r="GS32" s="290"/>
      <c r="GT32" s="290"/>
      <c r="GU32" s="290"/>
      <c r="GV32" s="290"/>
      <c r="GW32" s="290"/>
      <c r="GX32" s="290"/>
      <c r="GY32" s="290"/>
      <c r="GZ32" s="290"/>
      <c r="HA32" s="290"/>
      <c r="HB32" s="290"/>
      <c r="HC32" s="290"/>
      <c r="HD32" s="290"/>
      <c r="HE32" s="290"/>
      <c r="HF32" s="290"/>
      <c r="HG32" s="290"/>
      <c r="HH32" s="290"/>
      <c r="HI32" s="290"/>
      <c r="HJ32" s="290"/>
      <c r="HK32" s="290"/>
      <c r="HL32" s="290"/>
      <c r="HM32" s="290"/>
      <c r="HN32" s="290"/>
      <c r="HO32" s="290"/>
      <c r="HP32" s="290"/>
      <c r="HQ32" s="290"/>
      <c r="HR32" s="290"/>
      <c r="HS32" s="290"/>
      <c r="HT32" s="290"/>
      <c r="HU32" s="290"/>
      <c r="HV32" s="290"/>
      <c r="HW32" s="290"/>
      <c r="HX32" s="290"/>
      <c r="HY32" s="290"/>
      <c r="HZ32" s="290"/>
      <c r="IA32" s="290"/>
      <c r="IB32" s="290"/>
      <c r="IC32" s="290"/>
      <c r="ID32" s="290"/>
      <c r="IE32" s="290"/>
      <c r="IF32" s="290"/>
      <c r="IG32" s="290"/>
      <c r="IH32" s="290"/>
      <c r="II32" s="290"/>
      <c r="IJ32" s="290"/>
      <c r="IK32" s="290"/>
      <c r="IL32" s="290"/>
      <c r="IM32" s="290"/>
      <c r="IN32" s="290"/>
      <c r="IO32" s="290"/>
      <c r="IP32" s="290"/>
      <c r="IQ32" s="290"/>
      <c r="IR32" s="290"/>
      <c r="IS32" s="290"/>
      <c r="IT32" s="290"/>
      <c r="IU32" s="290"/>
      <c r="IV32" s="290"/>
    </row>
    <row r="33" spans="1:256" ht="15.75" customHeight="1" thickBot="1" x14ac:dyDescent="0.25">
      <c r="A33" s="639" t="s">
        <v>185</v>
      </c>
      <c r="B33" s="640"/>
      <c r="C33" s="764"/>
      <c r="D33" s="370">
        <f>DATABANK!C102</f>
        <v>25.15</v>
      </c>
      <c r="E33" s="359" t="s">
        <v>8</v>
      </c>
      <c r="F33" s="371">
        <f>IF(C3+C4=1,G4,"0")*D33</f>
        <v>0</v>
      </c>
      <c r="G33" s="360">
        <f t="shared" si="5"/>
        <v>0</v>
      </c>
      <c r="H33" s="360"/>
      <c r="I33" s="332">
        <f t="shared" si="3"/>
        <v>0</v>
      </c>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0"/>
      <c r="GQ33" s="290"/>
      <c r="GR33" s="290"/>
      <c r="GS33" s="290"/>
      <c r="GT33" s="290"/>
      <c r="GU33" s="290"/>
      <c r="GV33" s="290"/>
      <c r="GW33" s="290"/>
      <c r="GX33" s="290"/>
      <c r="GY33" s="290"/>
      <c r="GZ33" s="290"/>
      <c r="HA33" s="290"/>
      <c r="HB33" s="290"/>
      <c r="HC33" s="290"/>
      <c r="HD33" s="290"/>
      <c r="HE33" s="290"/>
      <c r="HF33" s="290"/>
      <c r="HG33" s="290"/>
      <c r="HH33" s="290"/>
      <c r="HI33" s="290"/>
      <c r="HJ33" s="290"/>
      <c r="HK33" s="290"/>
      <c r="HL33" s="290"/>
      <c r="HM33" s="290"/>
      <c r="HN33" s="290"/>
      <c r="HO33" s="290"/>
      <c r="HP33" s="290"/>
      <c r="HQ33" s="290"/>
      <c r="HR33" s="290"/>
      <c r="HS33" s="290"/>
      <c r="HT33" s="290"/>
      <c r="HU33" s="290"/>
      <c r="HV33" s="290"/>
      <c r="HW33" s="290"/>
      <c r="HX33" s="290"/>
      <c r="HY33" s="290"/>
      <c r="HZ33" s="290"/>
      <c r="IA33" s="290"/>
      <c r="IB33" s="290"/>
      <c r="IC33" s="290"/>
      <c r="ID33" s="290"/>
      <c r="IE33" s="290"/>
      <c r="IF33" s="290"/>
      <c r="IG33" s="290"/>
      <c r="IH33" s="290"/>
      <c r="II33" s="290"/>
      <c r="IJ33" s="290"/>
      <c r="IK33" s="290"/>
      <c r="IL33" s="290"/>
      <c r="IM33" s="290"/>
      <c r="IN33" s="290"/>
      <c r="IO33" s="290"/>
      <c r="IP33" s="290"/>
      <c r="IQ33" s="290"/>
      <c r="IR33" s="290"/>
      <c r="IS33" s="290"/>
      <c r="IT33" s="290"/>
      <c r="IU33" s="290"/>
      <c r="IV33" s="290"/>
    </row>
    <row r="34" spans="1:256" ht="16.5" customHeight="1" thickBot="1" x14ac:dyDescent="0.25">
      <c r="A34" s="372"/>
      <c r="B34" s="373"/>
      <c r="C34" s="374"/>
      <c r="D34" s="375"/>
      <c r="E34" s="376"/>
      <c r="F34" s="377"/>
      <c r="G34" s="377"/>
      <c r="H34" s="377"/>
      <c r="I34" s="378"/>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0"/>
      <c r="FK34" s="290"/>
      <c r="FL34" s="290"/>
      <c r="FM34" s="290"/>
      <c r="FN34" s="290"/>
      <c r="FO34" s="290"/>
      <c r="FP34" s="290"/>
      <c r="FQ34" s="290"/>
      <c r="FR34" s="290"/>
      <c r="FS34" s="290"/>
      <c r="FT34" s="290"/>
      <c r="FU34" s="290"/>
      <c r="FV34" s="290"/>
      <c r="FW34" s="290"/>
      <c r="FX34" s="290"/>
      <c r="FY34" s="290"/>
      <c r="FZ34" s="290"/>
      <c r="GA34" s="290"/>
      <c r="GB34" s="290"/>
      <c r="GC34" s="290"/>
      <c r="GD34" s="290"/>
      <c r="GE34" s="290"/>
      <c r="GF34" s="290"/>
      <c r="GG34" s="290"/>
      <c r="GH34" s="290"/>
      <c r="GI34" s="290"/>
      <c r="GJ34" s="290"/>
      <c r="GK34" s="290"/>
      <c r="GL34" s="290"/>
      <c r="GM34" s="290"/>
      <c r="GN34" s="290"/>
      <c r="GO34" s="290"/>
      <c r="GP34" s="290"/>
      <c r="GQ34" s="290"/>
      <c r="GR34" s="290"/>
      <c r="GS34" s="290"/>
      <c r="GT34" s="290"/>
      <c r="GU34" s="290"/>
      <c r="GV34" s="290"/>
      <c r="GW34" s="290"/>
      <c r="GX34" s="290"/>
      <c r="GY34" s="290"/>
      <c r="GZ34" s="290"/>
      <c r="HA34" s="290"/>
      <c r="HB34" s="290"/>
      <c r="HC34" s="290"/>
      <c r="HD34" s="290"/>
      <c r="HE34" s="290"/>
      <c r="HF34" s="290"/>
      <c r="HG34" s="290"/>
      <c r="HH34" s="290"/>
      <c r="HI34" s="290"/>
      <c r="HJ34" s="290"/>
      <c r="HK34" s="290"/>
      <c r="HL34" s="290"/>
      <c r="HM34" s="290"/>
      <c r="HN34" s="290"/>
      <c r="HO34" s="290"/>
      <c r="HP34" s="290"/>
      <c r="HQ34" s="290"/>
      <c r="HR34" s="290"/>
      <c r="HS34" s="290"/>
      <c r="HT34" s="290"/>
      <c r="HU34" s="290"/>
      <c r="HV34" s="290"/>
      <c r="HW34" s="290"/>
      <c r="HX34" s="290"/>
      <c r="HY34" s="290"/>
      <c r="HZ34" s="290"/>
      <c r="IA34" s="290"/>
      <c r="IB34" s="290"/>
      <c r="IC34" s="290"/>
      <c r="ID34" s="290"/>
      <c r="IE34" s="290"/>
      <c r="IF34" s="290"/>
      <c r="IG34" s="290"/>
      <c r="IH34" s="290"/>
      <c r="II34" s="290"/>
      <c r="IJ34" s="290"/>
      <c r="IK34" s="290"/>
      <c r="IL34" s="290"/>
      <c r="IM34" s="290"/>
      <c r="IN34" s="290"/>
      <c r="IO34" s="290"/>
      <c r="IP34" s="290"/>
      <c r="IQ34" s="290"/>
      <c r="IR34" s="290"/>
      <c r="IS34" s="290"/>
      <c r="IT34" s="290"/>
      <c r="IU34" s="290"/>
      <c r="IV34" s="290"/>
    </row>
    <row r="35" spans="1:256" ht="16.5" customHeight="1" thickBot="1" x14ac:dyDescent="0.25">
      <c r="A35" s="653" t="s">
        <v>28</v>
      </c>
      <c r="B35" s="642"/>
      <c r="C35" s="642"/>
      <c r="D35" s="642"/>
      <c r="E35" s="591"/>
      <c r="F35" s="379">
        <f>SUM(F8:F33)</f>
        <v>459585.81999999995</v>
      </c>
      <c r="G35" s="379">
        <f>ROUND(F35/12,2)</f>
        <v>38298.82</v>
      </c>
      <c r="H35" s="379">
        <f>SUM(H8:H33)</f>
        <v>0</v>
      </c>
      <c r="I35" s="380">
        <f>SUM(I11:I34)</f>
        <v>317.12630000000001</v>
      </c>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c r="EZ35" s="290"/>
      <c r="FA35" s="290"/>
      <c r="FB35" s="290"/>
      <c r="FC35" s="290"/>
      <c r="FD35" s="290"/>
      <c r="FE35" s="290"/>
      <c r="FF35" s="290"/>
      <c r="FG35" s="290"/>
      <c r="FH35" s="290"/>
      <c r="FI35" s="290"/>
      <c r="FJ35" s="290"/>
      <c r="FK35" s="290"/>
      <c r="FL35" s="290"/>
      <c r="FM35" s="290"/>
      <c r="FN35" s="290"/>
      <c r="FO35" s="290"/>
      <c r="FP35" s="290"/>
      <c r="FQ35" s="290"/>
      <c r="FR35" s="290"/>
      <c r="FS35" s="290"/>
      <c r="FT35" s="290"/>
      <c r="FU35" s="290"/>
      <c r="FV35" s="290"/>
      <c r="FW35" s="290"/>
      <c r="FX35" s="290"/>
      <c r="FY35" s="290"/>
      <c r="FZ35" s="290"/>
      <c r="GA35" s="290"/>
      <c r="GB35" s="290"/>
      <c r="GC35" s="290"/>
      <c r="GD35" s="290"/>
      <c r="GE35" s="290"/>
      <c r="GF35" s="290"/>
      <c r="GG35" s="290"/>
      <c r="GH35" s="290"/>
      <c r="GI35" s="290"/>
      <c r="GJ35" s="290"/>
      <c r="GK35" s="290"/>
      <c r="GL35" s="290"/>
      <c r="GM35" s="290"/>
      <c r="GN35" s="290"/>
      <c r="GO35" s="290"/>
      <c r="GP35" s="290"/>
      <c r="GQ35" s="290"/>
      <c r="GR35" s="290"/>
      <c r="GS35" s="290"/>
      <c r="GT35" s="290"/>
      <c r="GU35" s="290"/>
      <c r="GV35" s="290"/>
      <c r="GW35" s="290"/>
      <c r="GX35" s="290"/>
      <c r="GY35" s="290"/>
      <c r="GZ35" s="290"/>
      <c r="HA35" s="290"/>
      <c r="HB35" s="290"/>
      <c r="HC35" s="290"/>
      <c r="HD35" s="290"/>
      <c r="HE35" s="290"/>
      <c r="HF35" s="290"/>
      <c r="HG35" s="290"/>
      <c r="HH35" s="290"/>
      <c r="HI35" s="290"/>
      <c r="HJ35" s="290"/>
      <c r="HK35" s="290"/>
      <c r="HL35" s="290"/>
      <c r="HM35" s="290"/>
      <c r="HN35" s="290"/>
      <c r="HO35" s="290"/>
      <c r="HP35" s="290"/>
      <c r="HQ35" s="290"/>
      <c r="HR35" s="290"/>
      <c r="HS35" s="290"/>
      <c r="HT35" s="290"/>
      <c r="HU35" s="290"/>
      <c r="HV35" s="290"/>
      <c r="HW35" s="290"/>
      <c r="HX35" s="290"/>
      <c r="HY35" s="290"/>
      <c r="HZ35" s="290"/>
      <c r="IA35" s="290"/>
      <c r="IB35" s="290"/>
      <c r="IC35" s="290"/>
      <c r="ID35" s="290"/>
      <c r="IE35" s="290"/>
      <c r="IF35" s="290"/>
      <c r="IG35" s="290"/>
      <c r="IH35" s="290"/>
      <c r="II35" s="290"/>
      <c r="IJ35" s="290"/>
      <c r="IK35" s="290"/>
      <c r="IL35" s="290"/>
      <c r="IM35" s="290"/>
      <c r="IN35" s="290"/>
      <c r="IO35" s="290"/>
      <c r="IP35" s="290"/>
      <c r="IQ35" s="290"/>
      <c r="IR35" s="290"/>
      <c r="IS35" s="290"/>
      <c r="IT35" s="290"/>
      <c r="IU35" s="290"/>
      <c r="IV35" s="290"/>
    </row>
    <row r="36" spans="1:256" ht="16.5" customHeight="1" thickBot="1" x14ac:dyDescent="0.25">
      <c r="A36" s="381"/>
      <c r="B36" s="382"/>
      <c r="C36" s="383"/>
      <c r="D36" s="384"/>
      <c r="E36" s="385"/>
      <c r="F36" s="386"/>
      <c r="G36" s="387"/>
      <c r="H36" s="388"/>
      <c r="I36" s="288"/>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c r="EZ36" s="290"/>
      <c r="FA36" s="290"/>
      <c r="FB36" s="290"/>
      <c r="FC36" s="290"/>
      <c r="FD36" s="290"/>
      <c r="FE36" s="290"/>
      <c r="FF36" s="290"/>
      <c r="FG36" s="290"/>
      <c r="FH36" s="290"/>
      <c r="FI36" s="290"/>
      <c r="FJ36" s="290"/>
      <c r="FK36" s="290"/>
      <c r="FL36" s="290"/>
      <c r="FM36" s="290"/>
      <c r="FN36" s="290"/>
      <c r="FO36" s="290"/>
      <c r="FP36" s="290"/>
      <c r="FQ36" s="290"/>
      <c r="FR36" s="290"/>
      <c r="FS36" s="290"/>
      <c r="FT36" s="290"/>
      <c r="FU36" s="290"/>
      <c r="FV36" s="290"/>
      <c r="FW36" s="290"/>
      <c r="FX36" s="290"/>
      <c r="FY36" s="290"/>
      <c r="FZ36" s="290"/>
      <c r="GA36" s="290"/>
      <c r="GB36" s="290"/>
      <c r="GC36" s="290"/>
      <c r="GD36" s="290"/>
      <c r="GE36" s="290"/>
      <c r="GF36" s="290"/>
      <c r="GG36" s="290"/>
      <c r="GH36" s="290"/>
      <c r="GI36" s="290"/>
      <c r="GJ36" s="290"/>
      <c r="GK36" s="290"/>
      <c r="GL36" s="290"/>
      <c r="GM36" s="290"/>
      <c r="GN36" s="290"/>
      <c r="GO36" s="290"/>
      <c r="GP36" s="290"/>
      <c r="GQ36" s="290"/>
      <c r="GR36" s="290"/>
      <c r="GS36" s="290"/>
      <c r="GT36" s="290"/>
      <c r="GU36" s="290"/>
      <c r="GV36" s="290"/>
      <c r="GW36" s="290"/>
      <c r="GX36" s="290"/>
      <c r="GY36" s="290"/>
      <c r="GZ36" s="290"/>
      <c r="HA36" s="290"/>
      <c r="HB36" s="290"/>
      <c r="HC36" s="290"/>
      <c r="HD36" s="290"/>
      <c r="HE36" s="290"/>
      <c r="HF36" s="290"/>
      <c r="HG36" s="290"/>
      <c r="HH36" s="290"/>
      <c r="HI36" s="290"/>
      <c r="HJ36" s="290"/>
      <c r="HK36" s="290"/>
      <c r="HL36" s="290"/>
      <c r="HM36" s="290"/>
      <c r="HN36" s="290"/>
      <c r="HO36" s="290"/>
      <c r="HP36" s="290"/>
      <c r="HQ36" s="290"/>
      <c r="HR36" s="290"/>
      <c r="HS36" s="290"/>
      <c r="HT36" s="290"/>
      <c r="HU36" s="290"/>
      <c r="HV36" s="290"/>
      <c r="HW36" s="290"/>
      <c r="HX36" s="290"/>
      <c r="HY36" s="290"/>
      <c r="HZ36" s="290"/>
      <c r="IA36" s="290"/>
      <c r="IB36" s="290"/>
      <c r="IC36" s="290"/>
      <c r="ID36" s="290"/>
      <c r="IE36" s="290"/>
      <c r="IF36" s="290"/>
      <c r="IG36" s="290"/>
      <c r="IH36" s="290"/>
      <c r="II36" s="290"/>
      <c r="IJ36" s="290"/>
      <c r="IK36" s="290"/>
      <c r="IL36" s="290"/>
      <c r="IM36" s="290"/>
      <c r="IN36" s="290"/>
      <c r="IO36" s="290"/>
      <c r="IP36" s="290"/>
      <c r="IQ36" s="290"/>
      <c r="IR36" s="290"/>
      <c r="IS36" s="290"/>
      <c r="IT36" s="290"/>
      <c r="IU36" s="290"/>
      <c r="IV36" s="290"/>
    </row>
    <row r="37" spans="1:256" ht="16.5" customHeight="1" thickBot="1" x14ac:dyDescent="0.25">
      <c r="A37" s="654" t="s">
        <v>29</v>
      </c>
      <c r="B37" s="642"/>
      <c r="C37" s="642"/>
      <c r="D37" s="642"/>
      <c r="E37" s="591"/>
      <c r="F37" s="655">
        <f>H35-G35</f>
        <v>-38298.82</v>
      </c>
      <c r="G37" s="591"/>
      <c r="H37" s="612"/>
      <c r="I37" s="288"/>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0"/>
      <c r="FK37" s="290"/>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0"/>
      <c r="HC37" s="290"/>
      <c r="HD37" s="290"/>
      <c r="HE37" s="290"/>
      <c r="HF37" s="290"/>
      <c r="HG37" s="290"/>
      <c r="HH37" s="290"/>
      <c r="HI37" s="290"/>
      <c r="HJ37" s="290"/>
      <c r="HK37" s="290"/>
      <c r="HL37" s="290"/>
      <c r="HM37" s="290"/>
      <c r="HN37" s="290"/>
      <c r="HO37" s="290"/>
      <c r="HP37" s="290"/>
      <c r="HQ37" s="290"/>
      <c r="HR37" s="290"/>
      <c r="HS37" s="290"/>
      <c r="HT37" s="290"/>
      <c r="HU37" s="290"/>
      <c r="HV37" s="290"/>
      <c r="HW37" s="290"/>
      <c r="HX37" s="290"/>
      <c r="HY37" s="290"/>
      <c r="HZ37" s="290"/>
      <c r="IA37" s="290"/>
      <c r="IB37" s="290"/>
      <c r="IC37" s="290"/>
      <c r="ID37" s="290"/>
      <c r="IE37" s="290"/>
      <c r="IF37" s="290"/>
      <c r="IG37" s="290"/>
      <c r="IH37" s="290"/>
      <c r="II37" s="290"/>
      <c r="IJ37" s="290"/>
      <c r="IK37" s="290"/>
      <c r="IL37" s="290"/>
      <c r="IM37" s="290"/>
      <c r="IN37" s="290"/>
      <c r="IO37" s="290"/>
      <c r="IP37" s="290"/>
      <c r="IQ37" s="290"/>
      <c r="IR37" s="290"/>
      <c r="IS37" s="290"/>
      <c r="IT37" s="290"/>
      <c r="IU37" s="290"/>
      <c r="IV37" s="290"/>
    </row>
    <row r="38" spans="1:256" ht="15.6" customHeight="1" thickBot="1" x14ac:dyDescent="0.25">
      <c r="A38" s="389"/>
      <c r="B38" s="390"/>
      <c r="C38" s="391"/>
      <c r="D38" s="392"/>
      <c r="E38" s="393"/>
      <c r="F38" s="394"/>
      <c r="G38" s="394"/>
      <c r="H38" s="395"/>
      <c r="I38" s="288"/>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0"/>
      <c r="HC38" s="290"/>
      <c r="HD38" s="290"/>
      <c r="HE38" s="290"/>
      <c r="HF38" s="290"/>
      <c r="HG38" s="290"/>
      <c r="HH38" s="290"/>
      <c r="HI38" s="290"/>
      <c r="HJ38" s="290"/>
      <c r="HK38" s="290"/>
      <c r="HL38" s="290"/>
      <c r="HM38" s="290"/>
      <c r="HN38" s="290"/>
      <c r="HO38" s="290"/>
      <c r="HP38" s="290"/>
      <c r="HQ38" s="290"/>
      <c r="HR38" s="290"/>
      <c r="HS38" s="290"/>
      <c r="HT38" s="290"/>
      <c r="HU38" s="290"/>
      <c r="HV38" s="290"/>
      <c r="HW38" s="290"/>
      <c r="HX38" s="290"/>
      <c r="HY38" s="290"/>
      <c r="HZ38" s="290"/>
      <c r="IA38" s="290"/>
      <c r="IB38" s="290"/>
      <c r="IC38" s="290"/>
      <c r="ID38" s="290"/>
      <c r="IE38" s="290"/>
      <c r="IF38" s="290"/>
      <c r="IG38" s="290"/>
      <c r="IH38" s="290"/>
      <c r="II38" s="290"/>
      <c r="IJ38" s="290"/>
      <c r="IK38" s="290"/>
      <c r="IL38" s="290"/>
      <c r="IM38" s="290"/>
      <c r="IN38" s="290"/>
      <c r="IO38" s="290"/>
      <c r="IP38" s="290"/>
      <c r="IQ38" s="290"/>
      <c r="IR38" s="290"/>
      <c r="IS38" s="290"/>
      <c r="IT38" s="290"/>
      <c r="IU38" s="290"/>
      <c r="IV38" s="290"/>
    </row>
    <row r="39" spans="1:256" ht="14.65" customHeight="1" thickBot="1" x14ac:dyDescent="0.25">
      <c r="A39" s="641" t="s">
        <v>30</v>
      </c>
      <c r="B39" s="642"/>
      <c r="C39" s="642"/>
      <c r="D39" s="642"/>
      <c r="E39" s="591"/>
      <c r="F39" s="643"/>
      <c r="G39" s="642"/>
      <c r="H39" s="591"/>
      <c r="I39" s="288"/>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0"/>
      <c r="FK39" s="290"/>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0"/>
      <c r="HC39" s="290"/>
      <c r="HD39" s="290"/>
      <c r="HE39" s="290"/>
      <c r="HF39" s="290"/>
      <c r="HG39" s="290"/>
      <c r="HH39" s="290"/>
      <c r="HI39" s="290"/>
      <c r="HJ39" s="290"/>
      <c r="HK39" s="290"/>
      <c r="HL39" s="290"/>
      <c r="HM39" s="290"/>
      <c r="HN39" s="290"/>
      <c r="HO39" s="290"/>
      <c r="HP39" s="290"/>
      <c r="HQ39" s="290"/>
      <c r="HR39" s="290"/>
      <c r="HS39" s="290"/>
      <c r="HT39" s="290"/>
      <c r="HU39" s="290"/>
      <c r="HV39" s="290"/>
      <c r="HW39" s="290"/>
      <c r="HX39" s="290"/>
      <c r="HY39" s="290"/>
      <c r="HZ39" s="290"/>
      <c r="IA39" s="290"/>
      <c r="IB39" s="290"/>
      <c r="IC39" s="290"/>
      <c r="ID39" s="290"/>
      <c r="IE39" s="290"/>
      <c r="IF39" s="290"/>
      <c r="IG39" s="290"/>
      <c r="IH39" s="290"/>
      <c r="II39" s="290"/>
      <c r="IJ39" s="290"/>
      <c r="IK39" s="290"/>
      <c r="IL39" s="290"/>
      <c r="IM39" s="290"/>
      <c r="IN39" s="290"/>
      <c r="IO39" s="290"/>
      <c r="IP39" s="290"/>
      <c r="IQ39" s="290"/>
      <c r="IR39" s="290"/>
      <c r="IS39" s="290"/>
      <c r="IT39" s="290"/>
      <c r="IU39" s="290"/>
      <c r="IV39" s="290"/>
    </row>
    <row r="40" spans="1:256" ht="9" customHeight="1" x14ac:dyDescent="0.2">
      <c r="A40" s="644"/>
      <c r="B40" s="645"/>
      <c r="C40" s="645"/>
      <c r="D40" s="645"/>
      <c r="E40" s="645"/>
      <c r="F40" s="645"/>
      <c r="G40" s="645"/>
      <c r="H40" s="646"/>
      <c r="I40" s="288"/>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0"/>
      <c r="FK40" s="290"/>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0"/>
      <c r="HC40" s="290"/>
      <c r="HD40" s="290"/>
      <c r="HE40" s="290"/>
      <c r="HF40" s="290"/>
      <c r="HG40" s="290"/>
      <c r="HH40" s="290"/>
      <c r="HI40" s="290"/>
      <c r="HJ40" s="290"/>
      <c r="HK40" s="290"/>
      <c r="HL40" s="290"/>
      <c r="HM40" s="290"/>
      <c r="HN40" s="290"/>
      <c r="HO40" s="290"/>
      <c r="HP40" s="290"/>
      <c r="HQ40" s="290"/>
      <c r="HR40" s="290"/>
      <c r="HS40" s="290"/>
      <c r="HT40" s="290"/>
      <c r="HU40" s="290"/>
      <c r="HV40" s="290"/>
      <c r="HW40" s="290"/>
      <c r="HX40" s="290"/>
      <c r="HY40" s="290"/>
      <c r="HZ40" s="290"/>
      <c r="IA40" s="290"/>
      <c r="IB40" s="290"/>
      <c r="IC40" s="290"/>
      <c r="ID40" s="290"/>
      <c r="IE40" s="290"/>
      <c r="IF40" s="290"/>
      <c r="IG40" s="290"/>
      <c r="IH40" s="290"/>
      <c r="II40" s="290"/>
      <c r="IJ40" s="290"/>
      <c r="IK40" s="290"/>
      <c r="IL40" s="290"/>
      <c r="IM40" s="290"/>
      <c r="IN40" s="290"/>
      <c r="IO40" s="290"/>
      <c r="IP40" s="290"/>
      <c r="IQ40" s="290"/>
      <c r="IR40" s="290"/>
      <c r="IS40" s="290"/>
      <c r="IT40" s="290"/>
      <c r="IU40" s="290"/>
      <c r="IV40" s="290"/>
    </row>
    <row r="41" spans="1:256" ht="8.1" customHeight="1" x14ac:dyDescent="0.2">
      <c r="A41" s="647"/>
      <c r="B41" s="648"/>
      <c r="C41" s="648"/>
      <c r="D41" s="648"/>
      <c r="E41" s="648"/>
      <c r="F41" s="648"/>
      <c r="G41" s="648"/>
      <c r="H41" s="649"/>
      <c r="I41" s="288"/>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0"/>
      <c r="FK41" s="290"/>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0"/>
      <c r="HC41" s="290"/>
      <c r="HD41" s="290"/>
      <c r="HE41" s="290"/>
      <c r="HF41" s="290"/>
      <c r="HG41" s="290"/>
      <c r="HH41" s="290"/>
      <c r="HI41" s="290"/>
      <c r="HJ41" s="290"/>
      <c r="HK41" s="290"/>
      <c r="HL41" s="290"/>
      <c r="HM41" s="290"/>
      <c r="HN41" s="290"/>
      <c r="HO41" s="290"/>
      <c r="HP41" s="290"/>
      <c r="HQ41" s="290"/>
      <c r="HR41" s="290"/>
      <c r="HS41" s="290"/>
      <c r="HT41" s="290"/>
      <c r="HU41" s="290"/>
      <c r="HV41" s="290"/>
      <c r="HW41" s="290"/>
      <c r="HX41" s="290"/>
      <c r="HY41" s="290"/>
      <c r="HZ41" s="290"/>
      <c r="IA41" s="290"/>
      <c r="IB41" s="290"/>
      <c r="IC41" s="290"/>
      <c r="ID41" s="290"/>
      <c r="IE41" s="290"/>
      <c r="IF41" s="290"/>
      <c r="IG41" s="290"/>
      <c r="IH41" s="290"/>
      <c r="II41" s="290"/>
      <c r="IJ41" s="290"/>
      <c r="IK41" s="290"/>
      <c r="IL41" s="290"/>
      <c r="IM41" s="290"/>
      <c r="IN41" s="290"/>
      <c r="IO41" s="290"/>
      <c r="IP41" s="290"/>
      <c r="IQ41" s="290"/>
      <c r="IR41" s="290"/>
      <c r="IS41" s="290"/>
      <c r="IT41" s="290"/>
      <c r="IU41" s="290"/>
      <c r="IV41" s="290"/>
    </row>
    <row r="42" spans="1:256" ht="8.1" customHeight="1" x14ac:dyDescent="0.2">
      <c r="A42" s="647"/>
      <c r="B42" s="648"/>
      <c r="C42" s="648"/>
      <c r="D42" s="648"/>
      <c r="E42" s="648"/>
      <c r="F42" s="648"/>
      <c r="G42" s="648"/>
      <c r="H42" s="649"/>
      <c r="I42" s="288"/>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0"/>
      <c r="HC42" s="290"/>
      <c r="HD42" s="290"/>
      <c r="HE42" s="290"/>
      <c r="HF42" s="290"/>
      <c r="HG42" s="290"/>
      <c r="HH42" s="290"/>
      <c r="HI42" s="290"/>
      <c r="HJ42" s="290"/>
      <c r="HK42" s="290"/>
      <c r="HL42" s="290"/>
      <c r="HM42" s="290"/>
      <c r="HN42" s="290"/>
      <c r="HO42" s="290"/>
      <c r="HP42" s="290"/>
      <c r="HQ42" s="290"/>
      <c r="HR42" s="290"/>
      <c r="HS42" s="290"/>
      <c r="HT42" s="290"/>
      <c r="HU42" s="290"/>
      <c r="HV42" s="290"/>
      <c r="HW42" s="290"/>
      <c r="HX42" s="290"/>
      <c r="HY42" s="290"/>
      <c r="HZ42" s="290"/>
      <c r="IA42" s="290"/>
      <c r="IB42" s="290"/>
      <c r="IC42" s="290"/>
      <c r="ID42" s="290"/>
      <c r="IE42" s="290"/>
      <c r="IF42" s="290"/>
      <c r="IG42" s="290"/>
      <c r="IH42" s="290"/>
      <c r="II42" s="290"/>
      <c r="IJ42" s="290"/>
      <c r="IK42" s="290"/>
      <c r="IL42" s="290"/>
      <c r="IM42" s="290"/>
      <c r="IN42" s="290"/>
      <c r="IO42" s="290"/>
      <c r="IP42" s="290"/>
      <c r="IQ42" s="290"/>
      <c r="IR42" s="290"/>
      <c r="IS42" s="290"/>
      <c r="IT42" s="290"/>
      <c r="IU42" s="290"/>
      <c r="IV42" s="290"/>
    </row>
    <row r="43" spans="1:256" ht="8.1" customHeight="1" x14ac:dyDescent="0.2">
      <c r="A43" s="647"/>
      <c r="B43" s="648"/>
      <c r="C43" s="648"/>
      <c r="D43" s="648"/>
      <c r="E43" s="648"/>
      <c r="F43" s="648"/>
      <c r="G43" s="648"/>
      <c r="H43" s="649"/>
      <c r="I43" s="288"/>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0"/>
      <c r="FK43" s="290"/>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0"/>
      <c r="HC43" s="290"/>
      <c r="HD43" s="290"/>
      <c r="HE43" s="290"/>
      <c r="HF43" s="290"/>
      <c r="HG43" s="290"/>
      <c r="HH43" s="290"/>
      <c r="HI43" s="290"/>
      <c r="HJ43" s="290"/>
      <c r="HK43" s="290"/>
      <c r="HL43" s="290"/>
      <c r="HM43" s="290"/>
      <c r="HN43" s="290"/>
      <c r="HO43" s="290"/>
      <c r="HP43" s="290"/>
      <c r="HQ43" s="290"/>
      <c r="HR43" s="290"/>
      <c r="HS43" s="290"/>
      <c r="HT43" s="290"/>
      <c r="HU43" s="290"/>
      <c r="HV43" s="290"/>
      <c r="HW43" s="290"/>
      <c r="HX43" s="290"/>
      <c r="HY43" s="290"/>
      <c r="HZ43" s="290"/>
      <c r="IA43" s="290"/>
      <c r="IB43" s="290"/>
      <c r="IC43" s="290"/>
      <c r="ID43" s="290"/>
      <c r="IE43" s="290"/>
      <c r="IF43" s="290"/>
      <c r="IG43" s="290"/>
      <c r="IH43" s="290"/>
      <c r="II43" s="290"/>
      <c r="IJ43" s="290"/>
      <c r="IK43" s="290"/>
      <c r="IL43" s="290"/>
      <c r="IM43" s="290"/>
      <c r="IN43" s="290"/>
      <c r="IO43" s="290"/>
      <c r="IP43" s="290"/>
      <c r="IQ43" s="290"/>
      <c r="IR43" s="290"/>
      <c r="IS43" s="290"/>
      <c r="IT43" s="290"/>
      <c r="IU43" s="290"/>
      <c r="IV43" s="290"/>
    </row>
    <row r="44" spans="1:256" ht="8.1" customHeight="1" x14ac:dyDescent="0.2">
      <c r="A44" s="647"/>
      <c r="B44" s="648"/>
      <c r="C44" s="648"/>
      <c r="D44" s="648"/>
      <c r="E44" s="648"/>
      <c r="F44" s="648"/>
      <c r="G44" s="648"/>
      <c r="H44" s="649"/>
      <c r="I44" s="288"/>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0"/>
      <c r="FK44" s="290"/>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0"/>
      <c r="HC44" s="290"/>
      <c r="HD44" s="290"/>
      <c r="HE44" s="290"/>
      <c r="HF44" s="290"/>
      <c r="HG44" s="290"/>
      <c r="HH44" s="290"/>
      <c r="HI44" s="290"/>
      <c r="HJ44" s="290"/>
      <c r="HK44" s="290"/>
      <c r="HL44" s="290"/>
      <c r="HM44" s="290"/>
      <c r="HN44" s="290"/>
      <c r="HO44" s="290"/>
      <c r="HP44" s="290"/>
      <c r="HQ44" s="290"/>
      <c r="HR44" s="290"/>
      <c r="HS44" s="290"/>
      <c r="HT44" s="290"/>
      <c r="HU44" s="290"/>
      <c r="HV44" s="290"/>
      <c r="HW44" s="290"/>
      <c r="HX44" s="290"/>
      <c r="HY44" s="290"/>
      <c r="HZ44" s="290"/>
      <c r="IA44" s="290"/>
      <c r="IB44" s="290"/>
      <c r="IC44" s="290"/>
      <c r="ID44" s="290"/>
      <c r="IE44" s="290"/>
      <c r="IF44" s="290"/>
      <c r="IG44" s="290"/>
      <c r="IH44" s="290"/>
      <c r="II44" s="290"/>
      <c r="IJ44" s="290"/>
      <c r="IK44" s="290"/>
      <c r="IL44" s="290"/>
      <c r="IM44" s="290"/>
      <c r="IN44" s="290"/>
      <c r="IO44" s="290"/>
      <c r="IP44" s="290"/>
      <c r="IQ44" s="290"/>
      <c r="IR44" s="290"/>
      <c r="IS44" s="290"/>
      <c r="IT44" s="290"/>
      <c r="IU44" s="290"/>
      <c r="IV44" s="290"/>
    </row>
    <row r="45" spans="1:256" ht="9" customHeight="1" thickBot="1" x14ac:dyDescent="0.25">
      <c r="A45" s="650"/>
      <c r="B45" s="651"/>
      <c r="C45" s="651"/>
      <c r="D45" s="651"/>
      <c r="E45" s="651"/>
      <c r="F45" s="651"/>
      <c r="G45" s="651"/>
      <c r="H45" s="652"/>
      <c r="I45" s="288"/>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0"/>
      <c r="FK45" s="290"/>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0"/>
      <c r="HC45" s="290"/>
      <c r="HD45" s="290"/>
      <c r="HE45" s="290"/>
      <c r="HF45" s="290"/>
      <c r="HG45" s="290"/>
      <c r="HH45" s="290"/>
      <c r="HI45" s="290"/>
      <c r="HJ45" s="290"/>
      <c r="HK45" s="290"/>
      <c r="HL45" s="290"/>
      <c r="HM45" s="290"/>
      <c r="HN45" s="290"/>
      <c r="HO45" s="290"/>
      <c r="HP45" s="290"/>
      <c r="HQ45" s="290"/>
      <c r="HR45" s="290"/>
      <c r="HS45" s="290"/>
      <c r="HT45" s="290"/>
      <c r="HU45" s="290"/>
      <c r="HV45" s="290"/>
      <c r="HW45" s="290"/>
      <c r="HX45" s="290"/>
      <c r="HY45" s="290"/>
      <c r="HZ45" s="290"/>
      <c r="IA45" s="290"/>
      <c r="IB45" s="290"/>
      <c r="IC45" s="290"/>
      <c r="ID45" s="290"/>
      <c r="IE45" s="290"/>
      <c r="IF45" s="290"/>
      <c r="IG45" s="290"/>
      <c r="IH45" s="290"/>
      <c r="II45" s="290"/>
      <c r="IJ45" s="290"/>
      <c r="IK45" s="290"/>
      <c r="IL45" s="290"/>
      <c r="IM45" s="290"/>
      <c r="IN45" s="290"/>
      <c r="IO45" s="290"/>
      <c r="IP45" s="290"/>
      <c r="IQ45" s="290"/>
      <c r="IR45" s="290"/>
      <c r="IS45" s="290"/>
      <c r="IT45" s="290"/>
      <c r="IU45" s="290"/>
      <c r="IV45" s="290"/>
    </row>
    <row r="46" spans="1:256" ht="13.5" customHeight="1" x14ac:dyDescent="0.2">
      <c r="A46" s="288"/>
      <c r="B46" s="288"/>
      <c r="C46" s="288"/>
      <c r="D46" s="288"/>
      <c r="E46" s="288"/>
      <c r="F46" s="288"/>
      <c r="G46" s="288"/>
      <c r="H46" s="288"/>
      <c r="I46" s="288"/>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0"/>
      <c r="HC46" s="290"/>
      <c r="HD46" s="290"/>
      <c r="HE46" s="290"/>
      <c r="HF46" s="290"/>
      <c r="HG46" s="290"/>
      <c r="HH46" s="290"/>
      <c r="HI46" s="290"/>
      <c r="HJ46" s="290"/>
      <c r="HK46" s="290"/>
      <c r="HL46" s="290"/>
      <c r="HM46" s="290"/>
      <c r="HN46" s="290"/>
      <c r="HO46" s="290"/>
      <c r="HP46" s="290"/>
      <c r="HQ46" s="290"/>
      <c r="HR46" s="290"/>
      <c r="HS46" s="290"/>
      <c r="HT46" s="290"/>
      <c r="HU46" s="290"/>
      <c r="HV46" s="290"/>
      <c r="HW46" s="290"/>
      <c r="HX46" s="290"/>
      <c r="HY46" s="290"/>
      <c r="HZ46" s="290"/>
      <c r="IA46" s="290"/>
      <c r="IB46" s="290"/>
      <c r="IC46" s="290"/>
      <c r="ID46" s="290"/>
      <c r="IE46" s="290"/>
      <c r="IF46" s="290"/>
      <c r="IG46" s="290"/>
      <c r="IH46" s="290"/>
      <c r="II46" s="290"/>
      <c r="IJ46" s="290"/>
      <c r="IK46" s="290"/>
      <c r="IL46" s="290"/>
      <c r="IM46" s="290"/>
      <c r="IN46" s="290"/>
      <c r="IO46" s="290"/>
      <c r="IP46" s="290"/>
      <c r="IQ46" s="290"/>
      <c r="IR46" s="290"/>
      <c r="IS46" s="290"/>
      <c r="IT46" s="290"/>
      <c r="IU46" s="290"/>
      <c r="IV46" s="290"/>
    </row>
    <row r="47" spans="1:256" ht="13.5" customHeight="1" x14ac:dyDescent="0.2">
      <c r="A47" s="288"/>
      <c r="B47" s="288"/>
      <c r="C47" s="288"/>
      <c r="D47" s="288"/>
      <c r="E47" s="288"/>
      <c r="F47" s="288"/>
      <c r="G47" s="288"/>
      <c r="H47" s="288"/>
      <c r="I47" s="288"/>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c r="EZ47" s="290"/>
      <c r="FA47" s="290"/>
      <c r="FB47" s="290"/>
      <c r="FC47" s="290"/>
      <c r="FD47" s="290"/>
      <c r="FE47" s="290"/>
      <c r="FF47" s="290"/>
      <c r="FG47" s="290"/>
      <c r="FH47" s="290"/>
      <c r="FI47" s="290"/>
      <c r="FJ47" s="290"/>
      <c r="FK47" s="290"/>
      <c r="FL47" s="290"/>
      <c r="FM47" s="290"/>
      <c r="FN47" s="290"/>
      <c r="FO47" s="290"/>
      <c r="FP47" s="290"/>
      <c r="FQ47" s="290"/>
      <c r="FR47" s="290"/>
      <c r="FS47" s="290"/>
      <c r="FT47" s="290"/>
      <c r="FU47" s="290"/>
      <c r="FV47" s="290"/>
      <c r="FW47" s="290"/>
      <c r="FX47" s="290"/>
      <c r="FY47" s="290"/>
      <c r="FZ47" s="290"/>
      <c r="GA47" s="290"/>
      <c r="GB47" s="290"/>
      <c r="GC47" s="290"/>
      <c r="GD47" s="290"/>
      <c r="GE47" s="290"/>
      <c r="GF47" s="290"/>
      <c r="GG47" s="290"/>
      <c r="GH47" s="290"/>
      <c r="GI47" s="290"/>
      <c r="GJ47" s="290"/>
      <c r="GK47" s="290"/>
      <c r="GL47" s="290"/>
      <c r="GM47" s="290"/>
      <c r="GN47" s="290"/>
      <c r="GO47" s="290"/>
      <c r="GP47" s="290"/>
      <c r="GQ47" s="290"/>
      <c r="GR47" s="290"/>
      <c r="GS47" s="290"/>
      <c r="GT47" s="290"/>
      <c r="GU47" s="290"/>
      <c r="GV47" s="290"/>
      <c r="GW47" s="290"/>
      <c r="GX47" s="290"/>
      <c r="GY47" s="290"/>
      <c r="GZ47" s="290"/>
      <c r="HA47" s="290"/>
      <c r="HB47" s="290"/>
      <c r="HC47" s="290"/>
      <c r="HD47" s="290"/>
      <c r="HE47" s="290"/>
      <c r="HF47" s="290"/>
      <c r="HG47" s="290"/>
      <c r="HH47" s="290"/>
      <c r="HI47" s="290"/>
      <c r="HJ47" s="290"/>
      <c r="HK47" s="290"/>
      <c r="HL47" s="290"/>
      <c r="HM47" s="290"/>
      <c r="HN47" s="290"/>
      <c r="HO47" s="290"/>
      <c r="HP47" s="290"/>
      <c r="HQ47" s="290"/>
      <c r="HR47" s="290"/>
      <c r="HS47" s="290"/>
      <c r="HT47" s="290"/>
      <c r="HU47" s="290"/>
      <c r="HV47" s="290"/>
      <c r="HW47" s="290"/>
      <c r="HX47" s="290"/>
      <c r="HY47" s="290"/>
      <c r="HZ47" s="290"/>
      <c r="IA47" s="290"/>
      <c r="IB47" s="290"/>
      <c r="IC47" s="290"/>
      <c r="ID47" s="290"/>
      <c r="IE47" s="290"/>
      <c r="IF47" s="290"/>
      <c r="IG47" s="290"/>
      <c r="IH47" s="290"/>
      <c r="II47" s="290"/>
      <c r="IJ47" s="290"/>
      <c r="IK47" s="290"/>
      <c r="IL47" s="290"/>
      <c r="IM47" s="290"/>
      <c r="IN47" s="290"/>
      <c r="IO47" s="290"/>
      <c r="IP47" s="290"/>
      <c r="IQ47" s="290"/>
      <c r="IR47" s="290"/>
      <c r="IS47" s="290"/>
      <c r="IT47" s="290"/>
      <c r="IU47" s="290"/>
      <c r="IV47" s="290"/>
    </row>
    <row r="48" spans="1:256" ht="13.5" customHeight="1" x14ac:dyDescent="0.2">
      <c r="A48" s="288"/>
      <c r="B48" s="288"/>
      <c r="C48" s="288"/>
      <c r="D48" s="288"/>
      <c r="E48" s="288"/>
      <c r="F48" s="288"/>
      <c r="G48" s="288"/>
      <c r="H48" s="288"/>
      <c r="I48" s="288"/>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290"/>
      <c r="ES48" s="290"/>
      <c r="ET48" s="290"/>
      <c r="EU48" s="290"/>
      <c r="EV48" s="290"/>
      <c r="EW48" s="290"/>
      <c r="EX48" s="290"/>
      <c r="EY48" s="290"/>
      <c r="EZ48" s="290"/>
      <c r="FA48" s="290"/>
      <c r="FB48" s="290"/>
      <c r="FC48" s="290"/>
      <c r="FD48" s="290"/>
      <c r="FE48" s="290"/>
      <c r="FF48" s="290"/>
      <c r="FG48" s="290"/>
      <c r="FH48" s="290"/>
      <c r="FI48" s="290"/>
      <c r="FJ48" s="290"/>
      <c r="FK48" s="290"/>
      <c r="FL48" s="290"/>
      <c r="FM48" s="290"/>
      <c r="FN48" s="290"/>
      <c r="FO48" s="290"/>
      <c r="FP48" s="290"/>
      <c r="FQ48" s="290"/>
      <c r="FR48" s="290"/>
      <c r="FS48" s="290"/>
      <c r="FT48" s="290"/>
      <c r="FU48" s="290"/>
      <c r="FV48" s="290"/>
      <c r="FW48" s="290"/>
      <c r="FX48" s="290"/>
      <c r="FY48" s="290"/>
      <c r="FZ48" s="290"/>
      <c r="GA48" s="290"/>
      <c r="GB48" s="290"/>
      <c r="GC48" s="290"/>
      <c r="GD48" s="290"/>
      <c r="GE48" s="290"/>
      <c r="GF48" s="290"/>
      <c r="GG48" s="290"/>
      <c r="GH48" s="290"/>
      <c r="GI48" s="290"/>
      <c r="GJ48" s="290"/>
      <c r="GK48" s="290"/>
      <c r="GL48" s="290"/>
      <c r="GM48" s="290"/>
      <c r="GN48" s="290"/>
      <c r="GO48" s="290"/>
      <c r="GP48" s="290"/>
      <c r="GQ48" s="290"/>
      <c r="GR48" s="290"/>
      <c r="GS48" s="290"/>
      <c r="GT48" s="290"/>
      <c r="GU48" s="290"/>
      <c r="GV48" s="290"/>
      <c r="GW48" s="290"/>
      <c r="GX48" s="290"/>
      <c r="GY48" s="290"/>
      <c r="GZ48" s="290"/>
      <c r="HA48" s="290"/>
      <c r="HB48" s="290"/>
      <c r="HC48" s="290"/>
      <c r="HD48" s="290"/>
      <c r="HE48" s="290"/>
      <c r="HF48" s="290"/>
      <c r="HG48" s="290"/>
      <c r="HH48" s="290"/>
      <c r="HI48" s="290"/>
      <c r="HJ48" s="290"/>
      <c r="HK48" s="290"/>
      <c r="HL48" s="290"/>
      <c r="HM48" s="290"/>
      <c r="HN48" s="290"/>
      <c r="HO48" s="290"/>
      <c r="HP48" s="290"/>
      <c r="HQ48" s="290"/>
      <c r="HR48" s="290"/>
      <c r="HS48" s="290"/>
      <c r="HT48" s="290"/>
      <c r="HU48" s="290"/>
      <c r="HV48" s="290"/>
      <c r="HW48" s="290"/>
      <c r="HX48" s="290"/>
      <c r="HY48" s="290"/>
      <c r="HZ48" s="290"/>
      <c r="IA48" s="290"/>
      <c r="IB48" s="290"/>
      <c r="IC48" s="290"/>
      <c r="ID48" s="290"/>
      <c r="IE48" s="290"/>
      <c r="IF48" s="290"/>
      <c r="IG48" s="290"/>
      <c r="IH48" s="290"/>
      <c r="II48" s="290"/>
      <c r="IJ48" s="290"/>
      <c r="IK48" s="290"/>
      <c r="IL48" s="290"/>
      <c r="IM48" s="290"/>
      <c r="IN48" s="290"/>
      <c r="IO48" s="290"/>
      <c r="IP48" s="290"/>
      <c r="IQ48" s="290"/>
      <c r="IR48" s="290"/>
      <c r="IS48" s="290"/>
      <c r="IT48" s="290"/>
      <c r="IU48" s="290"/>
      <c r="IV48" s="290"/>
    </row>
    <row r="49" spans="1:256" ht="13.5" customHeight="1" x14ac:dyDescent="0.2">
      <c r="A49" s="288"/>
      <c r="B49" s="288"/>
      <c r="C49" s="288"/>
      <c r="D49" s="288"/>
      <c r="E49" s="288"/>
      <c r="F49" s="288"/>
      <c r="G49" s="288"/>
      <c r="H49" s="288"/>
      <c r="I49" s="288"/>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c r="EZ49" s="290"/>
      <c r="FA49" s="290"/>
      <c r="FB49" s="290"/>
      <c r="FC49" s="290"/>
      <c r="FD49" s="290"/>
      <c r="FE49" s="290"/>
      <c r="FF49" s="290"/>
      <c r="FG49" s="290"/>
      <c r="FH49" s="290"/>
      <c r="FI49" s="290"/>
      <c r="FJ49" s="290"/>
      <c r="FK49" s="290"/>
      <c r="FL49" s="290"/>
      <c r="FM49" s="290"/>
      <c r="FN49" s="290"/>
      <c r="FO49" s="290"/>
      <c r="FP49" s="290"/>
      <c r="FQ49" s="290"/>
      <c r="FR49" s="290"/>
      <c r="FS49" s="290"/>
      <c r="FT49" s="290"/>
      <c r="FU49" s="290"/>
      <c r="FV49" s="290"/>
      <c r="FW49" s="290"/>
      <c r="FX49" s="290"/>
      <c r="FY49" s="290"/>
      <c r="FZ49" s="290"/>
      <c r="GA49" s="290"/>
      <c r="GB49" s="290"/>
      <c r="GC49" s="290"/>
      <c r="GD49" s="290"/>
      <c r="GE49" s="290"/>
      <c r="GF49" s="290"/>
      <c r="GG49" s="290"/>
      <c r="GH49" s="290"/>
      <c r="GI49" s="290"/>
      <c r="GJ49" s="290"/>
      <c r="GK49" s="290"/>
      <c r="GL49" s="290"/>
      <c r="GM49" s="290"/>
      <c r="GN49" s="290"/>
      <c r="GO49" s="290"/>
      <c r="GP49" s="290"/>
      <c r="GQ49" s="290"/>
      <c r="GR49" s="290"/>
      <c r="GS49" s="290"/>
      <c r="GT49" s="290"/>
      <c r="GU49" s="290"/>
      <c r="GV49" s="290"/>
      <c r="GW49" s="290"/>
      <c r="GX49" s="290"/>
      <c r="GY49" s="290"/>
      <c r="GZ49" s="290"/>
      <c r="HA49" s="290"/>
      <c r="HB49" s="290"/>
      <c r="HC49" s="290"/>
      <c r="HD49" s="290"/>
      <c r="HE49" s="290"/>
      <c r="HF49" s="290"/>
      <c r="HG49" s="290"/>
      <c r="HH49" s="290"/>
      <c r="HI49" s="290"/>
      <c r="HJ49" s="290"/>
      <c r="HK49" s="290"/>
      <c r="HL49" s="290"/>
      <c r="HM49" s="290"/>
      <c r="HN49" s="290"/>
      <c r="HO49" s="290"/>
      <c r="HP49" s="290"/>
      <c r="HQ49" s="290"/>
      <c r="HR49" s="290"/>
      <c r="HS49" s="290"/>
      <c r="HT49" s="290"/>
      <c r="HU49" s="290"/>
      <c r="HV49" s="290"/>
      <c r="HW49" s="290"/>
      <c r="HX49" s="290"/>
      <c r="HY49" s="290"/>
      <c r="HZ49" s="290"/>
      <c r="IA49" s="290"/>
      <c r="IB49" s="290"/>
      <c r="IC49" s="290"/>
      <c r="ID49" s="290"/>
      <c r="IE49" s="290"/>
      <c r="IF49" s="290"/>
      <c r="IG49" s="290"/>
      <c r="IH49" s="290"/>
      <c r="II49" s="290"/>
      <c r="IJ49" s="290"/>
      <c r="IK49" s="290"/>
      <c r="IL49" s="290"/>
      <c r="IM49" s="290"/>
      <c r="IN49" s="290"/>
      <c r="IO49" s="290"/>
      <c r="IP49" s="290"/>
      <c r="IQ49" s="290"/>
      <c r="IR49" s="290"/>
      <c r="IS49" s="290"/>
      <c r="IT49" s="290"/>
      <c r="IU49" s="290"/>
      <c r="IV49" s="290"/>
    </row>
    <row r="50" spans="1:256" ht="13.5" customHeight="1" x14ac:dyDescent="0.2">
      <c r="A50" s="288"/>
      <c r="B50" s="288"/>
      <c r="C50" s="288"/>
      <c r="D50" s="288"/>
      <c r="E50" s="288"/>
      <c r="F50" s="288"/>
      <c r="G50" s="288"/>
      <c r="H50" s="288"/>
      <c r="I50" s="288"/>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c r="GB50" s="290"/>
      <c r="GC50" s="290"/>
      <c r="GD50" s="290"/>
      <c r="GE50" s="290"/>
      <c r="GF50" s="290"/>
      <c r="GG50" s="290"/>
      <c r="GH50" s="290"/>
      <c r="GI50" s="290"/>
      <c r="GJ50" s="290"/>
      <c r="GK50" s="290"/>
      <c r="GL50" s="290"/>
      <c r="GM50" s="290"/>
      <c r="GN50" s="290"/>
      <c r="GO50" s="290"/>
      <c r="GP50" s="290"/>
      <c r="GQ50" s="290"/>
      <c r="GR50" s="290"/>
      <c r="GS50" s="290"/>
      <c r="GT50" s="290"/>
      <c r="GU50" s="290"/>
      <c r="GV50" s="290"/>
      <c r="GW50" s="290"/>
      <c r="GX50" s="290"/>
      <c r="GY50" s="290"/>
      <c r="GZ50" s="290"/>
      <c r="HA50" s="290"/>
      <c r="HB50" s="290"/>
      <c r="HC50" s="290"/>
      <c r="HD50" s="290"/>
      <c r="HE50" s="290"/>
      <c r="HF50" s="290"/>
      <c r="HG50" s="290"/>
      <c r="HH50" s="290"/>
      <c r="HI50" s="290"/>
      <c r="HJ50" s="290"/>
      <c r="HK50" s="290"/>
      <c r="HL50" s="290"/>
      <c r="HM50" s="290"/>
      <c r="HN50" s="290"/>
      <c r="HO50" s="290"/>
      <c r="HP50" s="290"/>
      <c r="HQ50" s="290"/>
      <c r="HR50" s="290"/>
      <c r="HS50" s="290"/>
      <c r="HT50" s="290"/>
      <c r="HU50" s="290"/>
      <c r="HV50" s="290"/>
      <c r="HW50" s="290"/>
      <c r="HX50" s="290"/>
      <c r="HY50" s="290"/>
      <c r="HZ50" s="290"/>
      <c r="IA50" s="290"/>
      <c r="IB50" s="290"/>
      <c r="IC50" s="290"/>
      <c r="ID50" s="290"/>
      <c r="IE50" s="290"/>
      <c r="IF50" s="290"/>
      <c r="IG50" s="290"/>
      <c r="IH50" s="290"/>
      <c r="II50" s="290"/>
      <c r="IJ50" s="290"/>
      <c r="IK50" s="290"/>
      <c r="IL50" s="290"/>
      <c r="IM50" s="290"/>
      <c r="IN50" s="290"/>
      <c r="IO50" s="290"/>
      <c r="IP50" s="290"/>
      <c r="IQ50" s="290"/>
      <c r="IR50" s="290"/>
      <c r="IS50" s="290"/>
      <c r="IT50" s="290"/>
      <c r="IU50" s="290"/>
      <c r="IV50" s="290"/>
    </row>
    <row r="51" spans="1:256" ht="13.5" customHeight="1" x14ac:dyDescent="0.2">
      <c r="A51" s="406"/>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7"/>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290"/>
      <c r="ES51" s="290"/>
      <c r="ET51" s="290"/>
      <c r="EU51" s="290"/>
      <c r="EV51" s="290"/>
      <c r="EW51" s="290"/>
      <c r="EX51" s="290"/>
      <c r="EY51" s="290"/>
      <c r="EZ51" s="290"/>
      <c r="FA51" s="290"/>
      <c r="FB51" s="290"/>
      <c r="FC51" s="290"/>
      <c r="FD51" s="290"/>
      <c r="FE51" s="290"/>
      <c r="FF51" s="290"/>
      <c r="FG51" s="290"/>
      <c r="FH51" s="290"/>
      <c r="FI51" s="290"/>
      <c r="FJ51" s="290"/>
      <c r="FK51" s="290"/>
      <c r="FL51" s="290"/>
      <c r="FM51" s="290"/>
      <c r="FN51" s="290"/>
      <c r="FO51" s="290"/>
      <c r="FP51" s="290"/>
      <c r="FQ51" s="290"/>
      <c r="FR51" s="290"/>
      <c r="FS51" s="290"/>
      <c r="FT51" s="290"/>
      <c r="FU51" s="290"/>
      <c r="FV51" s="290"/>
      <c r="FW51" s="290"/>
      <c r="FX51" s="290"/>
      <c r="FY51" s="290"/>
      <c r="FZ51" s="290"/>
      <c r="GA51" s="290"/>
      <c r="GB51" s="290"/>
      <c r="GC51" s="290"/>
      <c r="GD51" s="290"/>
      <c r="GE51" s="290"/>
      <c r="GF51" s="290"/>
      <c r="GG51" s="290"/>
      <c r="GH51" s="290"/>
      <c r="GI51" s="290"/>
      <c r="GJ51" s="290"/>
      <c r="GK51" s="290"/>
      <c r="GL51" s="290"/>
      <c r="GM51" s="290"/>
      <c r="GN51" s="290"/>
      <c r="GO51" s="290"/>
      <c r="GP51" s="290"/>
      <c r="GQ51" s="290"/>
      <c r="GR51" s="290"/>
      <c r="GS51" s="290"/>
      <c r="GT51" s="290"/>
      <c r="GU51" s="290"/>
      <c r="GV51" s="290"/>
      <c r="GW51" s="290"/>
      <c r="GX51" s="290"/>
      <c r="GY51" s="290"/>
      <c r="GZ51" s="290"/>
      <c r="HA51" s="290"/>
      <c r="HB51" s="290"/>
      <c r="HC51" s="290"/>
      <c r="HD51" s="290"/>
      <c r="HE51" s="290"/>
      <c r="HF51" s="290"/>
      <c r="HG51" s="290"/>
      <c r="HH51" s="290"/>
      <c r="HI51" s="290"/>
      <c r="HJ51" s="290"/>
      <c r="HK51" s="290"/>
      <c r="HL51" s="290"/>
      <c r="HM51" s="290"/>
      <c r="HN51" s="290"/>
      <c r="HO51" s="290"/>
      <c r="HP51" s="290"/>
      <c r="HQ51" s="290"/>
      <c r="HR51" s="290"/>
      <c r="HS51" s="290"/>
      <c r="HT51" s="290"/>
      <c r="HU51" s="290"/>
      <c r="HV51" s="290"/>
      <c r="HW51" s="290"/>
      <c r="HX51" s="290"/>
      <c r="HY51" s="290"/>
      <c r="HZ51" s="290"/>
      <c r="IA51" s="290"/>
      <c r="IB51" s="290"/>
      <c r="IC51" s="290"/>
      <c r="ID51" s="290"/>
      <c r="IE51" s="290"/>
      <c r="IF51" s="290"/>
      <c r="IG51" s="290"/>
      <c r="IH51" s="290"/>
      <c r="II51" s="290"/>
      <c r="IJ51" s="290"/>
      <c r="IK51" s="290"/>
      <c r="IL51" s="290"/>
      <c r="IM51" s="290"/>
      <c r="IN51" s="290"/>
      <c r="IO51" s="290"/>
      <c r="IP51" s="290"/>
      <c r="IQ51" s="290"/>
      <c r="IR51" s="290"/>
      <c r="IS51" s="290"/>
      <c r="IT51" s="290"/>
      <c r="IU51" s="290"/>
      <c r="IV51" s="290"/>
    </row>
    <row r="52" spans="1:256" ht="13.5" customHeight="1" x14ac:dyDescent="0.2">
      <c r="A52" s="406"/>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7"/>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c r="EZ52" s="290"/>
      <c r="FA52" s="290"/>
      <c r="FB52" s="290"/>
      <c r="FC52" s="290"/>
      <c r="FD52" s="290"/>
      <c r="FE52" s="290"/>
      <c r="FF52" s="290"/>
      <c r="FG52" s="290"/>
      <c r="FH52" s="290"/>
      <c r="FI52" s="290"/>
      <c r="FJ52" s="290"/>
      <c r="FK52" s="290"/>
      <c r="FL52" s="290"/>
      <c r="FM52" s="290"/>
      <c r="FN52" s="290"/>
      <c r="FO52" s="290"/>
      <c r="FP52" s="290"/>
      <c r="FQ52" s="290"/>
      <c r="FR52" s="290"/>
      <c r="FS52" s="290"/>
      <c r="FT52" s="290"/>
      <c r="FU52" s="290"/>
      <c r="FV52" s="290"/>
      <c r="FW52" s="290"/>
      <c r="FX52" s="290"/>
      <c r="FY52" s="290"/>
      <c r="FZ52" s="290"/>
      <c r="GA52" s="290"/>
      <c r="GB52" s="290"/>
      <c r="GC52" s="290"/>
      <c r="GD52" s="290"/>
      <c r="GE52" s="290"/>
      <c r="GF52" s="290"/>
      <c r="GG52" s="290"/>
      <c r="GH52" s="290"/>
      <c r="GI52" s="290"/>
      <c r="GJ52" s="290"/>
      <c r="GK52" s="290"/>
      <c r="GL52" s="290"/>
      <c r="GM52" s="290"/>
      <c r="GN52" s="290"/>
      <c r="GO52" s="290"/>
      <c r="GP52" s="290"/>
      <c r="GQ52" s="290"/>
      <c r="GR52" s="290"/>
      <c r="GS52" s="290"/>
      <c r="GT52" s="290"/>
      <c r="GU52" s="290"/>
      <c r="GV52" s="290"/>
      <c r="GW52" s="290"/>
      <c r="GX52" s="290"/>
      <c r="GY52" s="290"/>
      <c r="GZ52" s="290"/>
      <c r="HA52" s="290"/>
      <c r="HB52" s="290"/>
      <c r="HC52" s="290"/>
      <c r="HD52" s="290"/>
      <c r="HE52" s="290"/>
      <c r="HF52" s="290"/>
      <c r="HG52" s="290"/>
      <c r="HH52" s="290"/>
      <c r="HI52" s="290"/>
      <c r="HJ52" s="290"/>
      <c r="HK52" s="290"/>
      <c r="HL52" s="290"/>
      <c r="HM52" s="290"/>
      <c r="HN52" s="290"/>
      <c r="HO52" s="290"/>
      <c r="HP52" s="290"/>
      <c r="HQ52" s="290"/>
      <c r="HR52" s="290"/>
      <c r="HS52" s="290"/>
      <c r="HT52" s="290"/>
      <c r="HU52" s="290"/>
      <c r="HV52" s="290"/>
      <c r="HW52" s="290"/>
      <c r="HX52" s="290"/>
      <c r="HY52" s="290"/>
      <c r="HZ52" s="290"/>
      <c r="IA52" s="290"/>
      <c r="IB52" s="290"/>
      <c r="IC52" s="290"/>
      <c r="ID52" s="290"/>
      <c r="IE52" s="290"/>
      <c r="IF52" s="290"/>
      <c r="IG52" s="290"/>
      <c r="IH52" s="290"/>
      <c r="II52" s="290"/>
      <c r="IJ52" s="290"/>
      <c r="IK52" s="290"/>
      <c r="IL52" s="290"/>
      <c r="IM52" s="290"/>
      <c r="IN52" s="290"/>
      <c r="IO52" s="290"/>
      <c r="IP52" s="290"/>
      <c r="IQ52" s="290"/>
      <c r="IR52" s="290"/>
      <c r="IS52" s="290"/>
      <c r="IT52" s="290"/>
      <c r="IU52" s="290"/>
      <c r="IV52" s="290"/>
    </row>
    <row r="53" spans="1:256" ht="13.5" customHeight="1" x14ac:dyDescent="0.2">
      <c r="A53" s="406"/>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7"/>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c r="EZ53" s="290"/>
      <c r="FA53" s="290"/>
      <c r="FB53" s="290"/>
      <c r="FC53" s="290"/>
      <c r="FD53" s="290"/>
      <c r="FE53" s="290"/>
      <c r="FF53" s="290"/>
      <c r="FG53" s="290"/>
      <c r="FH53" s="290"/>
      <c r="FI53" s="290"/>
      <c r="FJ53" s="290"/>
      <c r="FK53" s="290"/>
      <c r="FL53" s="290"/>
      <c r="FM53" s="290"/>
      <c r="FN53" s="290"/>
      <c r="FO53" s="290"/>
      <c r="FP53" s="290"/>
      <c r="FQ53" s="290"/>
      <c r="FR53" s="290"/>
      <c r="FS53" s="290"/>
      <c r="FT53" s="290"/>
      <c r="FU53" s="290"/>
      <c r="FV53" s="290"/>
      <c r="FW53" s="290"/>
      <c r="FX53" s="290"/>
      <c r="FY53" s="290"/>
      <c r="FZ53" s="290"/>
      <c r="GA53" s="290"/>
      <c r="GB53" s="290"/>
      <c r="GC53" s="290"/>
      <c r="GD53" s="290"/>
      <c r="GE53" s="290"/>
      <c r="GF53" s="290"/>
      <c r="GG53" s="290"/>
      <c r="GH53" s="290"/>
      <c r="GI53" s="290"/>
      <c r="GJ53" s="290"/>
      <c r="GK53" s="290"/>
      <c r="GL53" s="290"/>
      <c r="GM53" s="290"/>
      <c r="GN53" s="290"/>
      <c r="GO53" s="290"/>
      <c r="GP53" s="290"/>
      <c r="GQ53" s="290"/>
      <c r="GR53" s="290"/>
      <c r="GS53" s="290"/>
      <c r="GT53" s="290"/>
      <c r="GU53" s="290"/>
      <c r="GV53" s="290"/>
      <c r="GW53" s="290"/>
      <c r="GX53" s="290"/>
      <c r="GY53" s="290"/>
      <c r="GZ53" s="290"/>
      <c r="HA53" s="290"/>
      <c r="HB53" s="290"/>
      <c r="HC53" s="290"/>
      <c r="HD53" s="290"/>
      <c r="HE53" s="290"/>
      <c r="HF53" s="290"/>
      <c r="HG53" s="290"/>
      <c r="HH53" s="290"/>
      <c r="HI53" s="290"/>
      <c r="HJ53" s="290"/>
      <c r="HK53" s="290"/>
      <c r="HL53" s="290"/>
      <c r="HM53" s="290"/>
      <c r="HN53" s="290"/>
      <c r="HO53" s="290"/>
      <c r="HP53" s="290"/>
      <c r="HQ53" s="290"/>
      <c r="HR53" s="290"/>
      <c r="HS53" s="290"/>
      <c r="HT53" s="290"/>
      <c r="HU53" s="290"/>
      <c r="HV53" s="290"/>
      <c r="HW53" s="290"/>
      <c r="HX53" s="290"/>
      <c r="HY53" s="290"/>
      <c r="HZ53" s="290"/>
      <c r="IA53" s="290"/>
      <c r="IB53" s="290"/>
      <c r="IC53" s="290"/>
      <c r="ID53" s="290"/>
      <c r="IE53" s="290"/>
      <c r="IF53" s="290"/>
      <c r="IG53" s="290"/>
      <c r="IH53" s="290"/>
      <c r="II53" s="290"/>
      <c r="IJ53" s="290"/>
      <c r="IK53" s="290"/>
      <c r="IL53" s="290"/>
      <c r="IM53" s="290"/>
      <c r="IN53" s="290"/>
      <c r="IO53" s="290"/>
      <c r="IP53" s="290"/>
      <c r="IQ53" s="290"/>
      <c r="IR53" s="290"/>
      <c r="IS53" s="290"/>
      <c r="IT53" s="290"/>
      <c r="IU53" s="290"/>
      <c r="IV53" s="290"/>
    </row>
    <row r="54" spans="1:256" ht="13.5" customHeight="1" x14ac:dyDescent="0.2">
      <c r="A54" s="406"/>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7"/>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290"/>
      <c r="GS54" s="290"/>
      <c r="GT54" s="290"/>
      <c r="GU54" s="290"/>
      <c r="GV54" s="290"/>
      <c r="GW54" s="290"/>
      <c r="GX54" s="290"/>
      <c r="GY54" s="290"/>
      <c r="GZ54" s="290"/>
      <c r="HA54" s="290"/>
      <c r="HB54" s="290"/>
      <c r="HC54" s="290"/>
      <c r="HD54" s="290"/>
      <c r="HE54" s="290"/>
      <c r="HF54" s="290"/>
      <c r="HG54" s="290"/>
      <c r="HH54" s="290"/>
      <c r="HI54" s="290"/>
      <c r="HJ54" s="290"/>
      <c r="HK54" s="290"/>
      <c r="HL54" s="290"/>
      <c r="HM54" s="290"/>
      <c r="HN54" s="290"/>
      <c r="HO54" s="290"/>
      <c r="HP54" s="290"/>
      <c r="HQ54" s="290"/>
      <c r="HR54" s="290"/>
      <c r="HS54" s="290"/>
      <c r="HT54" s="290"/>
      <c r="HU54" s="290"/>
      <c r="HV54" s="290"/>
      <c r="HW54" s="290"/>
      <c r="HX54" s="290"/>
      <c r="HY54" s="290"/>
      <c r="HZ54" s="290"/>
      <c r="IA54" s="290"/>
      <c r="IB54" s="290"/>
      <c r="IC54" s="290"/>
      <c r="ID54" s="290"/>
      <c r="IE54" s="290"/>
      <c r="IF54" s="290"/>
      <c r="IG54" s="290"/>
      <c r="IH54" s="290"/>
      <c r="II54" s="290"/>
      <c r="IJ54" s="290"/>
      <c r="IK54" s="290"/>
      <c r="IL54" s="290"/>
      <c r="IM54" s="290"/>
      <c r="IN54" s="290"/>
      <c r="IO54" s="290"/>
      <c r="IP54" s="290"/>
      <c r="IQ54" s="290"/>
      <c r="IR54" s="290"/>
      <c r="IS54" s="290"/>
      <c r="IT54" s="290"/>
      <c r="IU54" s="290"/>
      <c r="IV54" s="290"/>
    </row>
    <row r="55" spans="1:256" ht="13.5" customHeight="1" x14ac:dyDescent="0.2">
      <c r="A55" s="406"/>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7"/>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c r="FF55" s="290"/>
      <c r="FG55" s="290"/>
      <c r="FH55" s="290"/>
      <c r="FI55" s="290"/>
      <c r="FJ55" s="290"/>
      <c r="FK55" s="290"/>
      <c r="FL55" s="290"/>
      <c r="FM55" s="290"/>
      <c r="FN55" s="290"/>
      <c r="FO55" s="290"/>
      <c r="FP55" s="290"/>
      <c r="FQ55" s="290"/>
      <c r="FR55" s="290"/>
      <c r="FS55" s="290"/>
      <c r="FT55" s="290"/>
      <c r="FU55" s="290"/>
      <c r="FV55" s="290"/>
      <c r="FW55" s="290"/>
      <c r="FX55" s="290"/>
      <c r="FY55" s="290"/>
      <c r="FZ55" s="290"/>
      <c r="GA55" s="290"/>
      <c r="GB55" s="290"/>
      <c r="GC55" s="290"/>
      <c r="GD55" s="290"/>
      <c r="GE55" s="290"/>
      <c r="GF55" s="290"/>
      <c r="GG55" s="290"/>
      <c r="GH55" s="290"/>
      <c r="GI55" s="290"/>
      <c r="GJ55" s="290"/>
      <c r="GK55" s="290"/>
      <c r="GL55" s="290"/>
      <c r="GM55" s="290"/>
      <c r="GN55" s="290"/>
      <c r="GO55" s="290"/>
      <c r="GP55" s="290"/>
      <c r="GQ55" s="290"/>
      <c r="GR55" s="290"/>
      <c r="GS55" s="290"/>
      <c r="GT55" s="290"/>
      <c r="GU55" s="290"/>
      <c r="GV55" s="290"/>
      <c r="GW55" s="290"/>
      <c r="GX55" s="290"/>
      <c r="GY55" s="290"/>
      <c r="GZ55" s="290"/>
      <c r="HA55" s="290"/>
      <c r="HB55" s="290"/>
      <c r="HC55" s="290"/>
      <c r="HD55" s="290"/>
      <c r="HE55" s="290"/>
      <c r="HF55" s="290"/>
      <c r="HG55" s="290"/>
      <c r="HH55" s="290"/>
      <c r="HI55" s="290"/>
      <c r="HJ55" s="290"/>
      <c r="HK55" s="290"/>
      <c r="HL55" s="290"/>
      <c r="HM55" s="290"/>
      <c r="HN55" s="290"/>
      <c r="HO55" s="290"/>
      <c r="HP55" s="290"/>
      <c r="HQ55" s="290"/>
      <c r="HR55" s="290"/>
      <c r="HS55" s="290"/>
      <c r="HT55" s="290"/>
      <c r="HU55" s="290"/>
      <c r="HV55" s="290"/>
      <c r="HW55" s="290"/>
      <c r="HX55" s="290"/>
      <c r="HY55" s="290"/>
      <c r="HZ55" s="290"/>
      <c r="IA55" s="290"/>
      <c r="IB55" s="290"/>
      <c r="IC55" s="290"/>
      <c r="ID55" s="290"/>
      <c r="IE55" s="290"/>
      <c r="IF55" s="290"/>
      <c r="IG55" s="290"/>
      <c r="IH55" s="290"/>
      <c r="II55" s="290"/>
      <c r="IJ55" s="290"/>
      <c r="IK55" s="290"/>
      <c r="IL55" s="290"/>
      <c r="IM55" s="290"/>
      <c r="IN55" s="290"/>
      <c r="IO55" s="290"/>
      <c r="IP55" s="290"/>
      <c r="IQ55" s="290"/>
      <c r="IR55" s="290"/>
      <c r="IS55" s="290"/>
      <c r="IT55" s="290"/>
      <c r="IU55" s="290"/>
      <c r="IV55" s="290"/>
    </row>
    <row r="56" spans="1:256" ht="13.5" customHeight="1" x14ac:dyDescent="0.2">
      <c r="A56" s="406"/>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7"/>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c r="FF56" s="290"/>
      <c r="FG56" s="290"/>
      <c r="FH56" s="290"/>
      <c r="FI56" s="290"/>
      <c r="FJ56" s="290"/>
      <c r="FK56" s="290"/>
      <c r="FL56" s="290"/>
      <c r="FM56" s="290"/>
      <c r="FN56" s="290"/>
      <c r="FO56" s="290"/>
      <c r="FP56" s="290"/>
      <c r="FQ56" s="290"/>
      <c r="FR56" s="290"/>
      <c r="FS56" s="290"/>
      <c r="FT56" s="290"/>
      <c r="FU56" s="290"/>
      <c r="FV56" s="290"/>
      <c r="FW56" s="290"/>
      <c r="FX56" s="290"/>
      <c r="FY56" s="290"/>
      <c r="FZ56" s="290"/>
      <c r="GA56" s="290"/>
      <c r="GB56" s="290"/>
      <c r="GC56" s="290"/>
      <c r="GD56" s="290"/>
      <c r="GE56" s="290"/>
      <c r="GF56" s="290"/>
      <c r="GG56" s="290"/>
      <c r="GH56" s="290"/>
      <c r="GI56" s="290"/>
      <c r="GJ56" s="290"/>
      <c r="GK56" s="290"/>
      <c r="GL56" s="290"/>
      <c r="GM56" s="290"/>
      <c r="GN56" s="290"/>
      <c r="GO56" s="290"/>
      <c r="GP56" s="290"/>
      <c r="GQ56" s="290"/>
      <c r="GR56" s="290"/>
      <c r="GS56" s="290"/>
      <c r="GT56" s="290"/>
      <c r="GU56" s="290"/>
      <c r="GV56" s="290"/>
      <c r="GW56" s="290"/>
      <c r="GX56" s="290"/>
      <c r="GY56" s="290"/>
      <c r="GZ56" s="290"/>
      <c r="HA56" s="290"/>
      <c r="HB56" s="290"/>
      <c r="HC56" s="290"/>
      <c r="HD56" s="290"/>
      <c r="HE56" s="290"/>
      <c r="HF56" s="290"/>
      <c r="HG56" s="290"/>
      <c r="HH56" s="290"/>
      <c r="HI56" s="290"/>
      <c r="HJ56" s="290"/>
      <c r="HK56" s="290"/>
      <c r="HL56" s="290"/>
      <c r="HM56" s="290"/>
      <c r="HN56" s="290"/>
      <c r="HO56" s="290"/>
      <c r="HP56" s="290"/>
      <c r="HQ56" s="290"/>
      <c r="HR56" s="290"/>
      <c r="HS56" s="290"/>
      <c r="HT56" s="290"/>
      <c r="HU56" s="290"/>
      <c r="HV56" s="290"/>
      <c r="HW56" s="290"/>
      <c r="HX56" s="290"/>
      <c r="HY56" s="290"/>
      <c r="HZ56" s="290"/>
      <c r="IA56" s="290"/>
      <c r="IB56" s="290"/>
      <c r="IC56" s="290"/>
      <c r="ID56" s="290"/>
      <c r="IE56" s="290"/>
      <c r="IF56" s="290"/>
      <c r="IG56" s="290"/>
      <c r="IH56" s="290"/>
      <c r="II56" s="290"/>
      <c r="IJ56" s="290"/>
      <c r="IK56" s="290"/>
      <c r="IL56" s="290"/>
      <c r="IM56" s="290"/>
      <c r="IN56" s="290"/>
      <c r="IO56" s="290"/>
      <c r="IP56" s="290"/>
      <c r="IQ56" s="290"/>
      <c r="IR56" s="290"/>
      <c r="IS56" s="290"/>
      <c r="IT56" s="290"/>
      <c r="IU56" s="290"/>
      <c r="IV56" s="290"/>
    </row>
    <row r="57" spans="1:256" ht="13.5" customHeight="1" x14ac:dyDescent="0.2">
      <c r="A57" s="406"/>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7"/>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c r="EO57" s="290"/>
      <c r="EP57" s="290"/>
      <c r="EQ57" s="290"/>
      <c r="ER57" s="290"/>
      <c r="ES57" s="290"/>
      <c r="ET57" s="290"/>
      <c r="EU57" s="290"/>
      <c r="EV57" s="290"/>
      <c r="EW57" s="290"/>
      <c r="EX57" s="290"/>
      <c r="EY57" s="290"/>
      <c r="EZ57" s="290"/>
      <c r="FA57" s="290"/>
      <c r="FB57" s="290"/>
      <c r="FC57" s="290"/>
      <c r="FD57" s="290"/>
      <c r="FE57" s="290"/>
      <c r="FF57" s="290"/>
      <c r="FG57" s="290"/>
      <c r="FH57" s="290"/>
      <c r="FI57" s="290"/>
      <c r="FJ57" s="290"/>
      <c r="FK57" s="290"/>
      <c r="FL57" s="290"/>
      <c r="FM57" s="290"/>
      <c r="FN57" s="290"/>
      <c r="FO57" s="290"/>
      <c r="FP57" s="290"/>
      <c r="FQ57" s="290"/>
      <c r="FR57" s="290"/>
      <c r="FS57" s="290"/>
      <c r="FT57" s="290"/>
      <c r="FU57" s="290"/>
      <c r="FV57" s="290"/>
      <c r="FW57" s="290"/>
      <c r="FX57" s="290"/>
      <c r="FY57" s="290"/>
      <c r="FZ57" s="290"/>
      <c r="GA57" s="290"/>
      <c r="GB57" s="290"/>
      <c r="GC57" s="290"/>
      <c r="GD57" s="290"/>
      <c r="GE57" s="290"/>
      <c r="GF57" s="290"/>
      <c r="GG57" s="290"/>
      <c r="GH57" s="290"/>
      <c r="GI57" s="290"/>
      <c r="GJ57" s="290"/>
      <c r="GK57" s="290"/>
      <c r="GL57" s="290"/>
      <c r="GM57" s="290"/>
      <c r="GN57" s="290"/>
      <c r="GO57" s="290"/>
      <c r="GP57" s="290"/>
      <c r="GQ57" s="290"/>
      <c r="GR57" s="290"/>
      <c r="GS57" s="290"/>
      <c r="GT57" s="290"/>
      <c r="GU57" s="290"/>
      <c r="GV57" s="290"/>
      <c r="GW57" s="290"/>
      <c r="GX57" s="290"/>
      <c r="GY57" s="290"/>
      <c r="GZ57" s="290"/>
      <c r="HA57" s="290"/>
      <c r="HB57" s="290"/>
      <c r="HC57" s="290"/>
      <c r="HD57" s="290"/>
      <c r="HE57" s="290"/>
      <c r="HF57" s="290"/>
      <c r="HG57" s="290"/>
      <c r="HH57" s="290"/>
      <c r="HI57" s="290"/>
      <c r="HJ57" s="290"/>
      <c r="HK57" s="290"/>
      <c r="HL57" s="290"/>
      <c r="HM57" s="290"/>
      <c r="HN57" s="290"/>
      <c r="HO57" s="290"/>
      <c r="HP57" s="290"/>
      <c r="HQ57" s="290"/>
      <c r="HR57" s="290"/>
      <c r="HS57" s="290"/>
      <c r="HT57" s="290"/>
      <c r="HU57" s="290"/>
      <c r="HV57" s="290"/>
      <c r="HW57" s="290"/>
      <c r="HX57" s="290"/>
      <c r="HY57" s="290"/>
      <c r="HZ57" s="290"/>
      <c r="IA57" s="290"/>
      <c r="IB57" s="290"/>
      <c r="IC57" s="290"/>
      <c r="ID57" s="290"/>
      <c r="IE57" s="290"/>
      <c r="IF57" s="290"/>
      <c r="IG57" s="290"/>
      <c r="IH57" s="290"/>
      <c r="II57" s="290"/>
      <c r="IJ57" s="290"/>
      <c r="IK57" s="290"/>
      <c r="IL57" s="290"/>
      <c r="IM57" s="290"/>
      <c r="IN57" s="290"/>
      <c r="IO57" s="290"/>
      <c r="IP57" s="290"/>
      <c r="IQ57" s="290"/>
      <c r="IR57" s="290"/>
      <c r="IS57" s="290"/>
      <c r="IT57" s="290"/>
      <c r="IU57" s="290"/>
      <c r="IV57" s="290"/>
    </row>
    <row r="58" spans="1:256" ht="13.5" customHeight="1" x14ac:dyDescent="0.2">
      <c r="A58" s="406"/>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7"/>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c r="EO58" s="290"/>
      <c r="EP58" s="290"/>
      <c r="EQ58" s="290"/>
      <c r="ER58" s="290"/>
      <c r="ES58" s="290"/>
      <c r="ET58" s="290"/>
      <c r="EU58" s="290"/>
      <c r="EV58" s="290"/>
      <c r="EW58" s="290"/>
      <c r="EX58" s="290"/>
      <c r="EY58" s="290"/>
      <c r="EZ58" s="290"/>
      <c r="FA58" s="290"/>
      <c r="FB58" s="290"/>
      <c r="FC58" s="290"/>
      <c r="FD58" s="290"/>
      <c r="FE58" s="290"/>
      <c r="FF58" s="290"/>
      <c r="FG58" s="290"/>
      <c r="FH58" s="290"/>
      <c r="FI58" s="290"/>
      <c r="FJ58" s="290"/>
      <c r="FK58" s="290"/>
      <c r="FL58" s="290"/>
      <c r="FM58" s="290"/>
      <c r="FN58" s="290"/>
      <c r="FO58" s="290"/>
      <c r="FP58" s="290"/>
      <c r="FQ58" s="290"/>
      <c r="FR58" s="290"/>
      <c r="FS58" s="290"/>
      <c r="FT58" s="290"/>
      <c r="FU58" s="290"/>
      <c r="FV58" s="290"/>
      <c r="FW58" s="290"/>
      <c r="FX58" s="290"/>
      <c r="FY58" s="290"/>
      <c r="FZ58" s="290"/>
      <c r="GA58" s="290"/>
      <c r="GB58" s="290"/>
      <c r="GC58" s="290"/>
      <c r="GD58" s="290"/>
      <c r="GE58" s="290"/>
      <c r="GF58" s="290"/>
      <c r="GG58" s="290"/>
      <c r="GH58" s="290"/>
      <c r="GI58" s="290"/>
      <c r="GJ58" s="290"/>
      <c r="GK58" s="290"/>
      <c r="GL58" s="290"/>
      <c r="GM58" s="290"/>
      <c r="GN58" s="290"/>
      <c r="GO58" s="290"/>
      <c r="GP58" s="290"/>
      <c r="GQ58" s="290"/>
      <c r="GR58" s="290"/>
      <c r="GS58" s="290"/>
      <c r="GT58" s="290"/>
      <c r="GU58" s="290"/>
      <c r="GV58" s="290"/>
      <c r="GW58" s="290"/>
      <c r="GX58" s="290"/>
      <c r="GY58" s="290"/>
      <c r="GZ58" s="290"/>
      <c r="HA58" s="290"/>
      <c r="HB58" s="290"/>
      <c r="HC58" s="290"/>
      <c r="HD58" s="290"/>
      <c r="HE58" s="290"/>
      <c r="HF58" s="290"/>
      <c r="HG58" s="290"/>
      <c r="HH58" s="290"/>
      <c r="HI58" s="290"/>
      <c r="HJ58" s="290"/>
      <c r="HK58" s="290"/>
      <c r="HL58" s="290"/>
      <c r="HM58" s="290"/>
      <c r="HN58" s="290"/>
      <c r="HO58" s="290"/>
      <c r="HP58" s="290"/>
      <c r="HQ58" s="290"/>
      <c r="HR58" s="290"/>
      <c r="HS58" s="290"/>
      <c r="HT58" s="290"/>
      <c r="HU58" s="290"/>
      <c r="HV58" s="290"/>
      <c r="HW58" s="290"/>
      <c r="HX58" s="290"/>
      <c r="HY58" s="290"/>
      <c r="HZ58" s="290"/>
      <c r="IA58" s="290"/>
      <c r="IB58" s="290"/>
      <c r="IC58" s="290"/>
      <c r="ID58" s="290"/>
      <c r="IE58" s="290"/>
      <c r="IF58" s="290"/>
      <c r="IG58" s="290"/>
      <c r="IH58" s="290"/>
      <c r="II58" s="290"/>
      <c r="IJ58" s="290"/>
      <c r="IK58" s="290"/>
      <c r="IL58" s="290"/>
      <c r="IM58" s="290"/>
      <c r="IN58" s="290"/>
      <c r="IO58" s="290"/>
      <c r="IP58" s="290"/>
      <c r="IQ58" s="290"/>
      <c r="IR58" s="290"/>
      <c r="IS58" s="290"/>
      <c r="IT58" s="290"/>
      <c r="IU58" s="290"/>
      <c r="IV58" s="290"/>
    </row>
    <row r="59" spans="1:256" ht="13.5" customHeight="1" x14ac:dyDescent="0.2">
      <c r="A59" s="406"/>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7"/>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c r="EZ59" s="290"/>
      <c r="FA59" s="290"/>
      <c r="FB59" s="290"/>
      <c r="FC59" s="290"/>
      <c r="FD59" s="290"/>
      <c r="FE59" s="290"/>
      <c r="FF59" s="290"/>
      <c r="FG59" s="290"/>
      <c r="FH59" s="290"/>
      <c r="FI59" s="290"/>
      <c r="FJ59" s="290"/>
      <c r="FK59" s="290"/>
      <c r="FL59" s="290"/>
      <c r="FM59" s="290"/>
      <c r="FN59" s="290"/>
      <c r="FO59" s="290"/>
      <c r="FP59" s="290"/>
      <c r="FQ59" s="290"/>
      <c r="FR59" s="290"/>
      <c r="FS59" s="290"/>
      <c r="FT59" s="290"/>
      <c r="FU59" s="290"/>
      <c r="FV59" s="290"/>
      <c r="FW59" s="290"/>
      <c r="FX59" s="290"/>
      <c r="FY59" s="290"/>
      <c r="FZ59" s="290"/>
      <c r="GA59" s="290"/>
      <c r="GB59" s="290"/>
      <c r="GC59" s="290"/>
      <c r="GD59" s="290"/>
      <c r="GE59" s="290"/>
      <c r="GF59" s="290"/>
      <c r="GG59" s="290"/>
      <c r="GH59" s="290"/>
      <c r="GI59" s="290"/>
      <c r="GJ59" s="290"/>
      <c r="GK59" s="290"/>
      <c r="GL59" s="290"/>
      <c r="GM59" s="290"/>
      <c r="GN59" s="290"/>
      <c r="GO59" s="290"/>
      <c r="GP59" s="290"/>
      <c r="GQ59" s="290"/>
      <c r="GR59" s="290"/>
      <c r="GS59" s="290"/>
      <c r="GT59" s="290"/>
      <c r="GU59" s="290"/>
      <c r="GV59" s="290"/>
      <c r="GW59" s="290"/>
      <c r="GX59" s="290"/>
      <c r="GY59" s="290"/>
      <c r="GZ59" s="290"/>
      <c r="HA59" s="290"/>
      <c r="HB59" s="290"/>
      <c r="HC59" s="290"/>
      <c r="HD59" s="290"/>
      <c r="HE59" s="290"/>
      <c r="HF59" s="290"/>
      <c r="HG59" s="290"/>
      <c r="HH59" s="290"/>
      <c r="HI59" s="290"/>
      <c r="HJ59" s="290"/>
      <c r="HK59" s="290"/>
      <c r="HL59" s="290"/>
      <c r="HM59" s="290"/>
      <c r="HN59" s="290"/>
      <c r="HO59" s="290"/>
      <c r="HP59" s="290"/>
      <c r="HQ59" s="290"/>
      <c r="HR59" s="290"/>
      <c r="HS59" s="290"/>
      <c r="HT59" s="290"/>
      <c r="HU59" s="290"/>
      <c r="HV59" s="290"/>
      <c r="HW59" s="290"/>
      <c r="HX59" s="290"/>
      <c r="HY59" s="290"/>
      <c r="HZ59" s="290"/>
      <c r="IA59" s="290"/>
      <c r="IB59" s="290"/>
      <c r="IC59" s="290"/>
      <c r="ID59" s="290"/>
      <c r="IE59" s="290"/>
      <c r="IF59" s="290"/>
      <c r="IG59" s="290"/>
      <c r="IH59" s="290"/>
      <c r="II59" s="290"/>
      <c r="IJ59" s="290"/>
      <c r="IK59" s="290"/>
      <c r="IL59" s="290"/>
      <c r="IM59" s="290"/>
      <c r="IN59" s="290"/>
      <c r="IO59" s="290"/>
      <c r="IP59" s="290"/>
      <c r="IQ59" s="290"/>
      <c r="IR59" s="290"/>
      <c r="IS59" s="290"/>
      <c r="IT59" s="290"/>
      <c r="IU59" s="290"/>
      <c r="IV59" s="290"/>
    </row>
    <row r="60" spans="1:256" ht="13.5" customHeight="1" x14ac:dyDescent="0.2">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7"/>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c r="EZ60" s="290"/>
      <c r="FA60" s="290"/>
      <c r="FB60" s="290"/>
      <c r="FC60" s="290"/>
      <c r="FD60" s="290"/>
      <c r="FE60" s="290"/>
      <c r="FF60" s="290"/>
      <c r="FG60" s="290"/>
      <c r="FH60" s="290"/>
      <c r="FI60" s="290"/>
      <c r="FJ60" s="290"/>
      <c r="FK60" s="290"/>
      <c r="FL60" s="290"/>
      <c r="FM60" s="290"/>
      <c r="FN60" s="290"/>
      <c r="FO60" s="290"/>
      <c r="FP60" s="290"/>
      <c r="FQ60" s="290"/>
      <c r="FR60" s="290"/>
      <c r="FS60" s="290"/>
      <c r="FT60" s="290"/>
      <c r="FU60" s="290"/>
      <c r="FV60" s="290"/>
      <c r="FW60" s="290"/>
      <c r="FX60" s="290"/>
      <c r="FY60" s="290"/>
      <c r="FZ60" s="290"/>
      <c r="GA60" s="290"/>
      <c r="GB60" s="290"/>
      <c r="GC60" s="290"/>
      <c r="GD60" s="290"/>
      <c r="GE60" s="290"/>
      <c r="GF60" s="290"/>
      <c r="GG60" s="290"/>
      <c r="GH60" s="290"/>
      <c r="GI60" s="290"/>
      <c r="GJ60" s="290"/>
      <c r="GK60" s="290"/>
      <c r="GL60" s="290"/>
      <c r="GM60" s="290"/>
      <c r="GN60" s="290"/>
      <c r="GO60" s="290"/>
      <c r="GP60" s="290"/>
      <c r="GQ60" s="290"/>
      <c r="GR60" s="290"/>
      <c r="GS60" s="290"/>
      <c r="GT60" s="290"/>
      <c r="GU60" s="290"/>
      <c r="GV60" s="290"/>
      <c r="GW60" s="290"/>
      <c r="GX60" s="290"/>
      <c r="GY60" s="290"/>
      <c r="GZ60" s="290"/>
      <c r="HA60" s="290"/>
      <c r="HB60" s="290"/>
      <c r="HC60" s="290"/>
      <c r="HD60" s="290"/>
      <c r="HE60" s="290"/>
      <c r="HF60" s="290"/>
      <c r="HG60" s="290"/>
      <c r="HH60" s="290"/>
      <c r="HI60" s="290"/>
      <c r="HJ60" s="290"/>
      <c r="HK60" s="290"/>
      <c r="HL60" s="290"/>
      <c r="HM60" s="290"/>
      <c r="HN60" s="290"/>
      <c r="HO60" s="290"/>
      <c r="HP60" s="290"/>
      <c r="HQ60" s="290"/>
      <c r="HR60" s="290"/>
      <c r="HS60" s="290"/>
      <c r="HT60" s="290"/>
      <c r="HU60" s="290"/>
      <c r="HV60" s="290"/>
      <c r="HW60" s="290"/>
      <c r="HX60" s="290"/>
      <c r="HY60" s="290"/>
      <c r="HZ60" s="290"/>
      <c r="IA60" s="290"/>
      <c r="IB60" s="290"/>
      <c r="IC60" s="290"/>
      <c r="ID60" s="290"/>
      <c r="IE60" s="290"/>
      <c r="IF60" s="290"/>
      <c r="IG60" s="290"/>
      <c r="IH60" s="290"/>
      <c r="II60" s="290"/>
      <c r="IJ60" s="290"/>
      <c r="IK60" s="290"/>
      <c r="IL60" s="290"/>
      <c r="IM60" s="290"/>
      <c r="IN60" s="290"/>
      <c r="IO60" s="290"/>
      <c r="IP60" s="290"/>
      <c r="IQ60" s="290"/>
      <c r="IR60" s="290"/>
      <c r="IS60" s="290"/>
      <c r="IT60" s="290"/>
      <c r="IU60" s="290"/>
      <c r="IV60" s="290"/>
    </row>
    <row r="61" spans="1:256" ht="13.5" customHeight="1" x14ac:dyDescent="0.2">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7"/>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c r="EZ61" s="290"/>
      <c r="FA61" s="290"/>
      <c r="FB61" s="290"/>
      <c r="FC61" s="290"/>
      <c r="FD61" s="290"/>
      <c r="FE61" s="290"/>
      <c r="FF61" s="290"/>
      <c r="FG61" s="290"/>
      <c r="FH61" s="290"/>
      <c r="FI61" s="290"/>
      <c r="FJ61" s="290"/>
      <c r="FK61" s="290"/>
      <c r="FL61" s="290"/>
      <c r="FM61" s="290"/>
      <c r="FN61" s="290"/>
      <c r="FO61" s="290"/>
      <c r="FP61" s="290"/>
      <c r="FQ61" s="290"/>
      <c r="FR61" s="290"/>
      <c r="FS61" s="290"/>
      <c r="FT61" s="290"/>
      <c r="FU61" s="290"/>
      <c r="FV61" s="290"/>
      <c r="FW61" s="290"/>
      <c r="FX61" s="290"/>
      <c r="FY61" s="290"/>
      <c r="FZ61" s="290"/>
      <c r="GA61" s="290"/>
      <c r="GB61" s="290"/>
      <c r="GC61" s="290"/>
      <c r="GD61" s="290"/>
      <c r="GE61" s="290"/>
      <c r="GF61" s="290"/>
      <c r="GG61" s="290"/>
      <c r="GH61" s="290"/>
      <c r="GI61" s="290"/>
      <c r="GJ61" s="290"/>
      <c r="GK61" s="290"/>
      <c r="GL61" s="290"/>
      <c r="GM61" s="290"/>
      <c r="GN61" s="290"/>
      <c r="GO61" s="290"/>
      <c r="GP61" s="290"/>
      <c r="GQ61" s="290"/>
      <c r="GR61" s="290"/>
      <c r="GS61" s="290"/>
      <c r="GT61" s="290"/>
      <c r="GU61" s="290"/>
      <c r="GV61" s="290"/>
      <c r="GW61" s="290"/>
      <c r="GX61" s="290"/>
      <c r="GY61" s="290"/>
      <c r="GZ61" s="290"/>
      <c r="HA61" s="290"/>
      <c r="HB61" s="290"/>
      <c r="HC61" s="290"/>
      <c r="HD61" s="290"/>
      <c r="HE61" s="290"/>
      <c r="HF61" s="290"/>
      <c r="HG61" s="290"/>
      <c r="HH61" s="290"/>
      <c r="HI61" s="290"/>
      <c r="HJ61" s="290"/>
      <c r="HK61" s="290"/>
      <c r="HL61" s="290"/>
      <c r="HM61" s="290"/>
      <c r="HN61" s="290"/>
      <c r="HO61" s="290"/>
      <c r="HP61" s="290"/>
      <c r="HQ61" s="290"/>
      <c r="HR61" s="290"/>
      <c r="HS61" s="290"/>
      <c r="HT61" s="290"/>
      <c r="HU61" s="290"/>
      <c r="HV61" s="290"/>
      <c r="HW61" s="290"/>
      <c r="HX61" s="290"/>
      <c r="HY61" s="290"/>
      <c r="HZ61" s="290"/>
      <c r="IA61" s="290"/>
      <c r="IB61" s="290"/>
      <c r="IC61" s="290"/>
      <c r="ID61" s="290"/>
      <c r="IE61" s="290"/>
      <c r="IF61" s="290"/>
      <c r="IG61" s="290"/>
      <c r="IH61" s="290"/>
      <c r="II61" s="290"/>
      <c r="IJ61" s="290"/>
      <c r="IK61" s="290"/>
      <c r="IL61" s="290"/>
      <c r="IM61" s="290"/>
      <c r="IN61" s="290"/>
      <c r="IO61" s="290"/>
      <c r="IP61" s="290"/>
      <c r="IQ61" s="290"/>
      <c r="IR61" s="290"/>
      <c r="IS61" s="290"/>
      <c r="IT61" s="290"/>
      <c r="IU61" s="290"/>
      <c r="IV61" s="290"/>
    </row>
    <row r="62" spans="1:256" ht="13.5" customHeight="1" x14ac:dyDescent="0.2">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7"/>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FP62" s="290"/>
      <c r="FQ62" s="290"/>
      <c r="FR62" s="290"/>
      <c r="FS62" s="290"/>
      <c r="FT62" s="290"/>
      <c r="FU62" s="290"/>
      <c r="FV62" s="290"/>
      <c r="FW62" s="290"/>
      <c r="FX62" s="290"/>
      <c r="FY62" s="290"/>
      <c r="FZ62" s="290"/>
      <c r="GA62" s="290"/>
      <c r="GB62" s="290"/>
      <c r="GC62" s="290"/>
      <c r="GD62" s="290"/>
      <c r="GE62" s="290"/>
      <c r="GF62" s="290"/>
      <c r="GG62" s="290"/>
      <c r="GH62" s="290"/>
      <c r="GI62" s="290"/>
      <c r="GJ62" s="290"/>
      <c r="GK62" s="290"/>
      <c r="GL62" s="290"/>
      <c r="GM62" s="290"/>
      <c r="GN62" s="290"/>
      <c r="GO62" s="290"/>
      <c r="GP62" s="290"/>
      <c r="GQ62" s="290"/>
      <c r="GR62" s="290"/>
      <c r="GS62" s="290"/>
      <c r="GT62" s="290"/>
      <c r="GU62" s="290"/>
      <c r="GV62" s="290"/>
      <c r="GW62" s="290"/>
      <c r="GX62" s="290"/>
      <c r="GY62" s="290"/>
      <c r="GZ62" s="290"/>
      <c r="HA62" s="290"/>
      <c r="HB62" s="290"/>
      <c r="HC62" s="290"/>
      <c r="HD62" s="290"/>
      <c r="HE62" s="290"/>
      <c r="HF62" s="290"/>
      <c r="HG62" s="290"/>
      <c r="HH62" s="290"/>
      <c r="HI62" s="290"/>
      <c r="HJ62" s="290"/>
      <c r="HK62" s="290"/>
      <c r="HL62" s="290"/>
      <c r="HM62" s="290"/>
      <c r="HN62" s="290"/>
      <c r="HO62" s="290"/>
      <c r="HP62" s="290"/>
      <c r="HQ62" s="290"/>
      <c r="HR62" s="290"/>
      <c r="HS62" s="290"/>
      <c r="HT62" s="290"/>
      <c r="HU62" s="290"/>
      <c r="HV62" s="290"/>
      <c r="HW62" s="290"/>
      <c r="HX62" s="290"/>
      <c r="HY62" s="290"/>
      <c r="HZ62" s="290"/>
      <c r="IA62" s="290"/>
      <c r="IB62" s="290"/>
      <c r="IC62" s="290"/>
      <c r="ID62" s="290"/>
      <c r="IE62" s="290"/>
      <c r="IF62" s="290"/>
      <c r="IG62" s="290"/>
      <c r="IH62" s="290"/>
      <c r="II62" s="290"/>
      <c r="IJ62" s="290"/>
      <c r="IK62" s="290"/>
      <c r="IL62" s="290"/>
      <c r="IM62" s="290"/>
      <c r="IN62" s="290"/>
      <c r="IO62" s="290"/>
      <c r="IP62" s="290"/>
      <c r="IQ62" s="290"/>
      <c r="IR62" s="290"/>
      <c r="IS62" s="290"/>
      <c r="IT62" s="290"/>
      <c r="IU62" s="290"/>
      <c r="IV62" s="290"/>
    </row>
    <row r="63" spans="1:256" ht="13.5" customHeight="1" x14ac:dyDescent="0.2">
      <c r="A63" s="406"/>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7"/>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c r="FG63" s="290"/>
      <c r="FH63" s="290"/>
      <c r="FI63" s="290"/>
      <c r="FJ63" s="290"/>
      <c r="FK63" s="290"/>
      <c r="FL63" s="290"/>
      <c r="FM63" s="290"/>
      <c r="FN63" s="290"/>
      <c r="FO63" s="290"/>
      <c r="FP63" s="290"/>
      <c r="FQ63" s="290"/>
      <c r="FR63" s="290"/>
      <c r="FS63" s="290"/>
      <c r="FT63" s="290"/>
      <c r="FU63" s="290"/>
      <c r="FV63" s="290"/>
      <c r="FW63" s="290"/>
      <c r="FX63" s="290"/>
      <c r="FY63" s="290"/>
      <c r="FZ63" s="290"/>
      <c r="GA63" s="290"/>
      <c r="GB63" s="290"/>
      <c r="GC63" s="290"/>
      <c r="GD63" s="290"/>
      <c r="GE63" s="290"/>
      <c r="GF63" s="290"/>
      <c r="GG63" s="290"/>
      <c r="GH63" s="290"/>
      <c r="GI63" s="290"/>
      <c r="GJ63" s="290"/>
      <c r="GK63" s="290"/>
      <c r="GL63" s="290"/>
      <c r="GM63" s="290"/>
      <c r="GN63" s="290"/>
      <c r="GO63" s="290"/>
      <c r="GP63" s="290"/>
      <c r="GQ63" s="290"/>
      <c r="GR63" s="290"/>
      <c r="GS63" s="290"/>
      <c r="GT63" s="290"/>
      <c r="GU63" s="290"/>
      <c r="GV63" s="290"/>
      <c r="GW63" s="290"/>
      <c r="GX63" s="290"/>
      <c r="GY63" s="290"/>
      <c r="GZ63" s="290"/>
      <c r="HA63" s="290"/>
      <c r="HB63" s="290"/>
      <c r="HC63" s="290"/>
      <c r="HD63" s="290"/>
      <c r="HE63" s="290"/>
      <c r="HF63" s="290"/>
      <c r="HG63" s="290"/>
      <c r="HH63" s="290"/>
      <c r="HI63" s="290"/>
      <c r="HJ63" s="290"/>
      <c r="HK63" s="290"/>
      <c r="HL63" s="290"/>
      <c r="HM63" s="290"/>
      <c r="HN63" s="290"/>
      <c r="HO63" s="290"/>
      <c r="HP63" s="290"/>
      <c r="HQ63" s="290"/>
      <c r="HR63" s="290"/>
      <c r="HS63" s="290"/>
      <c r="HT63" s="290"/>
      <c r="HU63" s="290"/>
      <c r="HV63" s="290"/>
      <c r="HW63" s="290"/>
      <c r="HX63" s="290"/>
      <c r="HY63" s="290"/>
      <c r="HZ63" s="290"/>
      <c r="IA63" s="290"/>
      <c r="IB63" s="290"/>
      <c r="IC63" s="290"/>
      <c r="ID63" s="290"/>
      <c r="IE63" s="290"/>
      <c r="IF63" s="290"/>
      <c r="IG63" s="290"/>
      <c r="IH63" s="290"/>
      <c r="II63" s="290"/>
      <c r="IJ63" s="290"/>
      <c r="IK63" s="290"/>
      <c r="IL63" s="290"/>
      <c r="IM63" s="290"/>
      <c r="IN63" s="290"/>
      <c r="IO63" s="290"/>
      <c r="IP63" s="290"/>
      <c r="IQ63" s="290"/>
      <c r="IR63" s="290"/>
      <c r="IS63" s="290"/>
      <c r="IT63" s="290"/>
      <c r="IU63" s="290"/>
      <c r="IV63" s="290"/>
    </row>
    <row r="64" spans="1:256" ht="13.5" customHeight="1" x14ac:dyDescent="0.2">
      <c r="A64" s="406"/>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7"/>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c r="EZ64" s="290"/>
      <c r="FA64" s="290"/>
      <c r="FB64" s="290"/>
      <c r="FC64" s="290"/>
      <c r="FD64" s="290"/>
      <c r="FE64" s="290"/>
      <c r="FF64" s="290"/>
      <c r="FG64" s="290"/>
      <c r="FH64" s="290"/>
      <c r="FI64" s="290"/>
      <c r="FJ64" s="290"/>
      <c r="FK64" s="290"/>
      <c r="FL64" s="290"/>
      <c r="FM64" s="290"/>
      <c r="FN64" s="290"/>
      <c r="FO64" s="290"/>
      <c r="FP64" s="290"/>
      <c r="FQ64" s="290"/>
      <c r="FR64" s="290"/>
      <c r="FS64" s="290"/>
      <c r="FT64" s="290"/>
      <c r="FU64" s="290"/>
      <c r="FV64" s="290"/>
      <c r="FW64" s="290"/>
      <c r="FX64" s="290"/>
      <c r="FY64" s="290"/>
      <c r="FZ64" s="290"/>
      <c r="GA64" s="290"/>
      <c r="GB64" s="290"/>
      <c r="GC64" s="290"/>
      <c r="GD64" s="290"/>
      <c r="GE64" s="290"/>
      <c r="GF64" s="290"/>
      <c r="GG64" s="290"/>
      <c r="GH64" s="290"/>
      <c r="GI64" s="290"/>
      <c r="GJ64" s="290"/>
      <c r="GK64" s="290"/>
      <c r="GL64" s="290"/>
      <c r="GM64" s="290"/>
      <c r="GN64" s="290"/>
      <c r="GO64" s="290"/>
      <c r="GP64" s="290"/>
      <c r="GQ64" s="290"/>
      <c r="GR64" s="290"/>
      <c r="GS64" s="290"/>
      <c r="GT64" s="290"/>
      <c r="GU64" s="290"/>
      <c r="GV64" s="290"/>
      <c r="GW64" s="290"/>
      <c r="GX64" s="290"/>
      <c r="GY64" s="290"/>
      <c r="GZ64" s="290"/>
      <c r="HA64" s="290"/>
      <c r="HB64" s="290"/>
      <c r="HC64" s="290"/>
      <c r="HD64" s="290"/>
      <c r="HE64" s="290"/>
      <c r="HF64" s="290"/>
      <c r="HG64" s="290"/>
      <c r="HH64" s="290"/>
      <c r="HI64" s="290"/>
      <c r="HJ64" s="290"/>
      <c r="HK64" s="290"/>
      <c r="HL64" s="290"/>
      <c r="HM64" s="290"/>
      <c r="HN64" s="290"/>
      <c r="HO64" s="290"/>
      <c r="HP64" s="290"/>
      <c r="HQ64" s="290"/>
      <c r="HR64" s="290"/>
      <c r="HS64" s="290"/>
      <c r="HT64" s="290"/>
      <c r="HU64" s="290"/>
      <c r="HV64" s="290"/>
      <c r="HW64" s="290"/>
      <c r="HX64" s="290"/>
      <c r="HY64" s="290"/>
      <c r="HZ64" s="290"/>
      <c r="IA64" s="290"/>
      <c r="IB64" s="290"/>
      <c r="IC64" s="290"/>
      <c r="ID64" s="290"/>
      <c r="IE64" s="290"/>
      <c r="IF64" s="290"/>
      <c r="IG64" s="290"/>
      <c r="IH64" s="290"/>
      <c r="II64" s="290"/>
      <c r="IJ64" s="290"/>
      <c r="IK64" s="290"/>
      <c r="IL64" s="290"/>
      <c r="IM64" s="290"/>
      <c r="IN64" s="290"/>
      <c r="IO64" s="290"/>
      <c r="IP64" s="290"/>
      <c r="IQ64" s="290"/>
      <c r="IR64" s="290"/>
      <c r="IS64" s="290"/>
      <c r="IT64" s="290"/>
      <c r="IU64" s="290"/>
      <c r="IV64" s="290"/>
    </row>
    <row r="65" spans="1:25" s="290" customFormat="1" ht="13.5" customHeight="1" x14ac:dyDescent="0.2">
      <c r="A65" s="406"/>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7"/>
    </row>
    <row r="66" spans="1:25" s="290" customFormat="1" ht="13.5" customHeight="1" x14ac:dyDescent="0.2">
      <c r="A66" s="406"/>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7"/>
    </row>
    <row r="67" spans="1:25" s="290" customFormat="1" ht="13.5" customHeight="1" x14ac:dyDescent="0.2">
      <c r="A67" s="406"/>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7"/>
    </row>
    <row r="68" spans="1:25" s="290" customFormat="1" ht="13.5" customHeight="1" x14ac:dyDescent="0.2">
      <c r="A68" s="406"/>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7"/>
    </row>
    <row r="69" spans="1:25" s="290" customFormat="1" ht="13.5" customHeight="1" x14ac:dyDescent="0.2">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7"/>
    </row>
    <row r="70" spans="1:25" s="290" customFormat="1" ht="13.5" customHeight="1" x14ac:dyDescent="0.2">
      <c r="A70" s="406"/>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7"/>
    </row>
    <row r="71" spans="1:25" s="290" customFormat="1" ht="13.5" customHeight="1" x14ac:dyDescent="0.2">
      <c r="A71" s="406"/>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7"/>
    </row>
    <row r="72" spans="1:25" s="290" customFormat="1" ht="13.5" customHeight="1" x14ac:dyDescent="0.2">
      <c r="A72" s="406"/>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7"/>
    </row>
    <row r="73" spans="1:25" s="290" customFormat="1" ht="13.5" customHeight="1" x14ac:dyDescent="0.2">
      <c r="A73" s="406"/>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7"/>
    </row>
    <row r="74" spans="1:25" s="290" customFormat="1" ht="13.5" customHeight="1" x14ac:dyDescent="0.2">
      <c r="A74" s="406"/>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7"/>
    </row>
    <row r="75" spans="1:25" s="290" customFormat="1" ht="13.5" customHeight="1" x14ac:dyDescent="0.2">
      <c r="A75" s="406"/>
      <c r="B75" s="406"/>
      <c r="C75" s="406"/>
      <c r="D75" s="406"/>
      <c r="E75" s="406"/>
      <c r="F75" s="406"/>
      <c r="G75" s="406"/>
      <c r="H75" s="406"/>
      <c r="I75" s="406"/>
      <c r="J75" s="406"/>
      <c r="K75" s="406"/>
      <c r="L75" s="406"/>
      <c r="M75" s="406"/>
      <c r="N75" s="406"/>
      <c r="O75" s="406"/>
      <c r="P75" s="406"/>
      <c r="Q75" s="406"/>
      <c r="R75" s="406"/>
      <c r="S75" s="406"/>
      <c r="T75" s="406"/>
      <c r="U75" s="406"/>
      <c r="V75" s="406"/>
      <c r="W75" s="406"/>
      <c r="X75" s="406"/>
      <c r="Y75" s="407"/>
    </row>
    <row r="76" spans="1:25" s="290" customFormat="1" ht="13.5" customHeight="1" x14ac:dyDescent="0.2">
      <c r="A76" s="406"/>
      <c r="B76" s="406"/>
      <c r="C76" s="406"/>
      <c r="D76" s="406"/>
      <c r="E76" s="406"/>
      <c r="F76" s="406"/>
      <c r="G76" s="406"/>
      <c r="H76" s="406"/>
      <c r="I76" s="406"/>
      <c r="J76" s="406"/>
      <c r="K76" s="406"/>
      <c r="L76" s="406"/>
      <c r="M76" s="406"/>
      <c r="N76" s="406"/>
      <c r="O76" s="406"/>
      <c r="P76" s="406"/>
      <c r="Q76" s="406"/>
      <c r="R76" s="406"/>
      <c r="S76" s="406"/>
      <c r="T76" s="406"/>
      <c r="U76" s="406"/>
      <c r="V76" s="406"/>
      <c r="W76" s="406"/>
      <c r="X76" s="406"/>
      <c r="Y76" s="407"/>
    </row>
    <row r="77" spans="1:25" s="290" customFormat="1" ht="13.5" customHeight="1" x14ac:dyDescent="0.2">
      <c r="A77" s="406"/>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7"/>
    </row>
    <row r="78" spans="1:25" s="290" customFormat="1" ht="13.5" customHeight="1" x14ac:dyDescent="0.2">
      <c r="A78" s="406"/>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7"/>
    </row>
    <row r="79" spans="1:25" s="290" customFormat="1" ht="13.5" customHeight="1" x14ac:dyDescent="0.2">
      <c r="A79" s="406"/>
      <c r="B79" s="406"/>
      <c r="C79" s="406"/>
      <c r="D79" s="406"/>
      <c r="E79" s="406"/>
      <c r="F79" s="406"/>
      <c r="G79" s="406"/>
      <c r="H79" s="406"/>
      <c r="I79" s="406"/>
      <c r="J79" s="406"/>
      <c r="K79" s="406"/>
      <c r="L79" s="406"/>
      <c r="M79" s="406"/>
      <c r="N79" s="406"/>
      <c r="O79" s="406"/>
      <c r="P79" s="406"/>
      <c r="Q79" s="406"/>
      <c r="R79" s="406"/>
      <c r="S79" s="406"/>
      <c r="T79" s="406"/>
      <c r="U79" s="406"/>
      <c r="V79" s="406"/>
      <c r="W79" s="406"/>
      <c r="X79" s="406"/>
      <c r="Y79" s="407"/>
    </row>
    <row r="80" spans="1:25" s="290" customFormat="1" ht="13.5" customHeight="1" x14ac:dyDescent="0.2">
      <c r="A80" s="406"/>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7"/>
    </row>
    <row r="81" spans="1:25" s="290" customFormat="1" ht="13.5" customHeight="1" x14ac:dyDescent="0.2">
      <c r="A81" s="406"/>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7"/>
    </row>
    <row r="82" spans="1:25" s="290" customFormat="1" ht="13.5" customHeight="1" x14ac:dyDescent="0.2">
      <c r="A82" s="406"/>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7"/>
    </row>
    <row r="83" spans="1:25" s="290" customFormat="1" ht="13.5" customHeight="1" x14ac:dyDescent="0.2">
      <c r="A83" s="406"/>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7"/>
    </row>
    <row r="84" spans="1:25" s="290" customFormat="1" ht="13.5" customHeight="1" x14ac:dyDescent="0.2">
      <c r="A84" s="406"/>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7"/>
    </row>
    <row r="85" spans="1:25" s="290" customFormat="1" ht="13.5" customHeight="1" x14ac:dyDescent="0.2">
      <c r="A85" s="406"/>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7"/>
    </row>
    <row r="86" spans="1:25" s="290" customFormat="1" ht="13.5" customHeight="1" x14ac:dyDescent="0.2">
      <c r="A86" s="406"/>
      <c r="B86" s="406"/>
      <c r="C86" s="406"/>
      <c r="D86" s="406"/>
      <c r="E86" s="406"/>
      <c r="F86" s="406"/>
      <c r="G86" s="406"/>
      <c r="H86" s="406"/>
      <c r="I86" s="406"/>
      <c r="J86" s="406"/>
      <c r="K86" s="406"/>
      <c r="L86" s="406"/>
      <c r="M86" s="406"/>
      <c r="N86" s="406"/>
      <c r="O86" s="406"/>
      <c r="P86" s="406"/>
      <c r="Q86" s="406"/>
      <c r="R86" s="406"/>
      <c r="S86" s="406"/>
      <c r="T86" s="406"/>
      <c r="U86" s="406"/>
      <c r="V86" s="406"/>
      <c r="W86" s="406"/>
      <c r="X86" s="406"/>
      <c r="Y86" s="407"/>
    </row>
    <row r="87" spans="1:25" s="290" customFormat="1" ht="13.5" customHeight="1" x14ac:dyDescent="0.2">
      <c r="A87" s="406"/>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7"/>
    </row>
    <row r="88" spans="1:25" s="290" customFormat="1" ht="13.5" customHeight="1" x14ac:dyDescent="0.2">
      <c r="A88" s="406"/>
      <c r="B88" s="406"/>
      <c r="C88" s="406"/>
      <c r="D88" s="406"/>
      <c r="E88" s="406"/>
      <c r="F88" s="406"/>
      <c r="G88" s="406"/>
      <c r="H88" s="406"/>
      <c r="I88" s="406"/>
      <c r="J88" s="406"/>
      <c r="K88" s="406"/>
      <c r="L88" s="406"/>
      <c r="M88" s="406"/>
      <c r="N88" s="406"/>
      <c r="O88" s="406"/>
      <c r="P88" s="406"/>
      <c r="Q88" s="406"/>
      <c r="R88" s="406"/>
      <c r="S88" s="406"/>
      <c r="T88" s="406"/>
      <c r="U88" s="406"/>
      <c r="V88" s="406"/>
      <c r="W88" s="406"/>
      <c r="X88" s="406"/>
      <c r="Y88" s="407"/>
    </row>
    <row r="89" spans="1:25" s="290" customFormat="1" ht="13.5" customHeight="1" x14ac:dyDescent="0.2">
      <c r="A89" s="406"/>
      <c r="B89" s="406"/>
      <c r="C89" s="406"/>
      <c r="D89" s="406"/>
      <c r="E89" s="406"/>
      <c r="F89" s="406"/>
      <c r="G89" s="406"/>
      <c r="H89" s="406"/>
      <c r="I89" s="406"/>
      <c r="J89" s="406"/>
      <c r="K89" s="406"/>
      <c r="L89" s="406"/>
      <c r="M89" s="406"/>
      <c r="N89" s="406"/>
      <c r="O89" s="406"/>
      <c r="P89" s="406"/>
      <c r="Q89" s="406"/>
      <c r="R89" s="406"/>
      <c r="S89" s="406"/>
      <c r="T89" s="406"/>
      <c r="U89" s="406"/>
      <c r="V89" s="406"/>
      <c r="W89" s="406"/>
      <c r="X89" s="406"/>
      <c r="Y89" s="407"/>
    </row>
    <row r="90" spans="1:25" s="290" customFormat="1" ht="13.5" customHeight="1" x14ac:dyDescent="0.2">
      <c r="A90" s="406"/>
      <c r="B90" s="406"/>
      <c r="C90" s="406"/>
      <c r="D90" s="406"/>
      <c r="E90" s="406"/>
      <c r="F90" s="406"/>
      <c r="G90" s="406"/>
      <c r="H90" s="406"/>
      <c r="I90" s="406"/>
      <c r="J90" s="406"/>
      <c r="K90" s="406"/>
      <c r="L90" s="406"/>
      <c r="M90" s="406"/>
      <c r="N90" s="406"/>
      <c r="O90" s="406"/>
      <c r="P90" s="406"/>
      <c r="Q90" s="406"/>
      <c r="R90" s="406"/>
      <c r="S90" s="406"/>
      <c r="T90" s="406"/>
      <c r="U90" s="406"/>
      <c r="V90" s="406"/>
      <c r="W90" s="406"/>
      <c r="X90" s="406"/>
      <c r="Y90" s="407"/>
    </row>
    <row r="91" spans="1:25" s="290" customFormat="1" ht="13.5" customHeight="1" x14ac:dyDescent="0.2">
      <c r="A91" s="406"/>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7"/>
    </row>
    <row r="92" spans="1:25" s="290" customFormat="1" ht="13.5" customHeight="1" x14ac:dyDescent="0.2">
      <c r="A92" s="406"/>
      <c r="B92" s="406"/>
      <c r="C92" s="406"/>
      <c r="D92" s="406"/>
      <c r="E92" s="406"/>
      <c r="F92" s="406"/>
      <c r="G92" s="406"/>
      <c r="H92" s="406"/>
      <c r="I92" s="406"/>
      <c r="J92" s="406"/>
      <c r="K92" s="406"/>
      <c r="L92" s="406"/>
      <c r="M92" s="406"/>
      <c r="N92" s="406"/>
      <c r="O92" s="406"/>
      <c r="P92" s="406"/>
      <c r="Q92" s="406"/>
      <c r="R92" s="406"/>
      <c r="S92" s="406"/>
      <c r="T92" s="406"/>
      <c r="U92" s="406"/>
      <c r="V92" s="406"/>
      <c r="W92" s="406"/>
      <c r="X92" s="406"/>
      <c r="Y92" s="407"/>
    </row>
  </sheetData>
  <mergeCells count="42">
    <mergeCell ref="A4:B4"/>
    <mergeCell ref="E4:F4"/>
    <mergeCell ref="G4:H4"/>
    <mergeCell ref="A1:D1"/>
    <mergeCell ref="E1:H1"/>
    <mergeCell ref="A3:B3"/>
    <mergeCell ref="E3:F3"/>
    <mergeCell ref="G3:H3"/>
    <mergeCell ref="A16:B16"/>
    <mergeCell ref="A5:B5"/>
    <mergeCell ref="E5:F5"/>
    <mergeCell ref="G5:H5"/>
    <mergeCell ref="A6:B6"/>
    <mergeCell ref="F6:G6"/>
    <mergeCell ref="A8:B8"/>
    <mergeCell ref="A9:C9"/>
    <mergeCell ref="A10:C10"/>
    <mergeCell ref="A11:C11"/>
    <mergeCell ref="A14:B14"/>
    <mergeCell ref="A15:B15"/>
    <mergeCell ref="A29:C29"/>
    <mergeCell ref="A17:B17"/>
    <mergeCell ref="A18:B18"/>
    <mergeCell ref="A19:B19"/>
    <mergeCell ref="A20:B20"/>
    <mergeCell ref="A22:B22"/>
    <mergeCell ref="A23:B23"/>
    <mergeCell ref="A24:B24"/>
    <mergeCell ref="A25:C25"/>
    <mergeCell ref="A26:C26"/>
    <mergeCell ref="A27:C27"/>
    <mergeCell ref="A28:C28"/>
    <mergeCell ref="F37:H37"/>
    <mergeCell ref="A39:E39"/>
    <mergeCell ref="F39:H39"/>
    <mergeCell ref="A40:H45"/>
    <mergeCell ref="A30:C30"/>
    <mergeCell ref="A31:C31"/>
    <mergeCell ref="A32:C32"/>
    <mergeCell ref="A33:C33"/>
    <mergeCell ref="A35:E35"/>
    <mergeCell ref="A37:E37"/>
  </mergeCells>
  <pageMargins left="0.59055118110236227" right="0.59055118110236227" top="0.74803149606299213" bottom="0.74803149606299213" header="0.31496062992125984" footer="0.31496062992125984"/>
  <pageSetup paperSize="9" orientation="portrait" r:id="rId1"/>
  <headerFooter>
    <oddHeader>&amp;COkt16</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view="pageLayout" zoomScaleNormal="100" workbookViewId="0">
      <selection sqref="A1:H1"/>
    </sheetView>
  </sheetViews>
  <sheetFormatPr defaultColWidth="10.140625" defaultRowHeight="13.5" customHeight="1" x14ac:dyDescent="0.2"/>
  <cols>
    <col min="1" max="256" width="10.140625" style="74" customWidth="1"/>
  </cols>
  <sheetData>
    <row r="1" spans="1:8" ht="15.75" customHeight="1" x14ac:dyDescent="0.2">
      <c r="A1" s="784" t="s">
        <v>31</v>
      </c>
      <c r="B1" s="785"/>
      <c r="C1" s="785"/>
      <c r="D1" s="785"/>
      <c r="E1" s="785"/>
      <c r="F1" s="785"/>
      <c r="G1" s="785"/>
      <c r="H1" s="786"/>
    </row>
    <row r="2" spans="1:8" ht="13.7" customHeight="1" x14ac:dyDescent="0.2">
      <c r="A2" s="75"/>
      <c r="B2" s="76"/>
      <c r="C2" s="76"/>
      <c r="D2" s="76"/>
      <c r="E2" s="77"/>
      <c r="F2" s="78" t="s">
        <v>32</v>
      </c>
      <c r="G2" s="78" t="s">
        <v>33</v>
      </c>
      <c r="H2" s="78" t="s">
        <v>34</v>
      </c>
    </row>
    <row r="3" spans="1:8" ht="13.7" customHeight="1" x14ac:dyDescent="0.2">
      <c r="A3" s="79" t="s">
        <v>35</v>
      </c>
      <c r="B3" s="80"/>
      <c r="C3" s="80"/>
      <c r="D3" s="80"/>
      <c r="E3" s="81"/>
      <c r="F3" s="285"/>
      <c r="G3" s="51">
        <f>DATABANK!C98</f>
        <v>169.24</v>
      </c>
      <c r="H3" s="51">
        <f>F3*G3</f>
        <v>0</v>
      </c>
    </row>
    <row r="4" spans="1:8" ht="13.7" customHeight="1" x14ac:dyDescent="0.2">
      <c r="A4" s="79" t="s">
        <v>36</v>
      </c>
      <c r="B4" s="80"/>
      <c r="C4" s="80"/>
      <c r="D4" s="80"/>
      <c r="E4" s="81"/>
      <c r="F4" s="285"/>
      <c r="G4" s="51">
        <f>DATABANK!C99</f>
        <v>384.94</v>
      </c>
      <c r="H4" s="51">
        <f>F4*G4</f>
        <v>0</v>
      </c>
    </row>
    <row r="5" spans="1:8" ht="15.75" customHeight="1" x14ac:dyDescent="0.2">
      <c r="A5" s="79" t="s">
        <v>9</v>
      </c>
      <c r="B5" s="80"/>
      <c r="C5" s="80"/>
      <c r="D5" s="80"/>
      <c r="E5" s="81"/>
      <c r="F5" s="82">
        <f>SUM(F3:F4)</f>
        <v>0</v>
      </c>
      <c r="G5" s="51"/>
      <c r="H5" s="83">
        <f>SUM(H3:H4)</f>
        <v>0</v>
      </c>
    </row>
    <row r="6" spans="1:8" ht="13.7" customHeight="1" x14ac:dyDescent="0.2">
      <c r="A6" s="84"/>
      <c r="B6" s="85"/>
      <c r="C6" s="85"/>
      <c r="D6" s="85"/>
      <c r="E6" s="85"/>
      <c r="F6" s="85"/>
      <c r="G6" s="85"/>
      <c r="H6" s="86"/>
    </row>
    <row r="7" spans="1:8" ht="13.7" customHeight="1" x14ac:dyDescent="0.2">
      <c r="A7" s="87" t="s">
        <v>37</v>
      </c>
      <c r="B7" s="88" t="str">
        <f>DATABANK!B20</f>
        <v xml:space="preserve"> 1.10.2016 </v>
      </c>
      <c r="C7" s="5"/>
      <c r="D7" s="5"/>
      <c r="E7" s="5"/>
      <c r="F7" s="5"/>
      <c r="G7" s="5"/>
      <c r="H7" s="7"/>
    </row>
    <row r="8" spans="1:8" ht="13.7" customHeight="1" x14ac:dyDescent="0.2">
      <c r="A8" s="89"/>
      <c r="B8" s="90"/>
      <c r="C8" s="90"/>
      <c r="D8" s="90"/>
      <c r="E8" s="90"/>
      <c r="F8" s="90"/>
      <c r="G8" s="90"/>
      <c r="H8" s="91"/>
    </row>
    <row r="9" spans="1:8" ht="15.75" customHeight="1" x14ac:dyDescent="0.2">
      <c r="A9" s="784" t="s">
        <v>38</v>
      </c>
      <c r="B9" s="785"/>
      <c r="C9" s="785"/>
      <c r="D9" s="785"/>
      <c r="E9" s="785"/>
      <c r="F9" s="785"/>
      <c r="G9" s="785"/>
      <c r="H9" s="786"/>
    </row>
    <row r="10" spans="1:8" ht="13.7" customHeight="1" x14ac:dyDescent="0.2">
      <c r="A10" s="92" t="s">
        <v>39</v>
      </c>
      <c r="B10" s="85"/>
      <c r="C10" s="85"/>
      <c r="D10" s="85"/>
      <c r="E10" s="85"/>
      <c r="F10" s="85"/>
      <c r="G10" s="85"/>
      <c r="H10" s="86"/>
    </row>
    <row r="11" spans="1:8" ht="13.7" customHeight="1" x14ac:dyDescent="0.2">
      <c r="A11" s="87" t="s">
        <v>40</v>
      </c>
      <c r="B11" s="5"/>
      <c r="C11" s="5"/>
      <c r="D11" s="5"/>
      <c r="E11" s="5"/>
      <c r="F11" s="5"/>
      <c r="G11" s="5"/>
      <c r="H11" s="93">
        <f>DATABANK!C121</f>
        <v>34.72</v>
      </c>
    </row>
    <row r="12" spans="1:8" ht="13.7" customHeight="1" x14ac:dyDescent="0.2">
      <c r="A12" s="87" t="s">
        <v>41</v>
      </c>
      <c r="B12" s="5"/>
      <c r="C12" s="5"/>
      <c r="D12" s="5"/>
      <c r="E12" s="5"/>
      <c r="F12" s="5"/>
      <c r="G12" s="5"/>
      <c r="H12" s="7"/>
    </row>
    <row r="13" spans="1:8" ht="13.7" customHeight="1" x14ac:dyDescent="0.2">
      <c r="A13" s="87" t="s">
        <v>42</v>
      </c>
      <c r="B13" s="5"/>
      <c r="C13" s="5"/>
      <c r="D13" s="5"/>
      <c r="E13" s="5"/>
      <c r="F13" s="5"/>
      <c r="G13" s="5"/>
      <c r="H13" s="7"/>
    </row>
    <row r="14" spans="1:8" ht="15.75" customHeight="1" x14ac:dyDescent="0.2">
      <c r="A14" s="94"/>
      <c r="B14" s="4"/>
      <c r="C14" s="11"/>
      <c r="D14" s="4"/>
      <c r="E14" s="4"/>
      <c r="F14" s="4"/>
      <c r="G14" s="4"/>
      <c r="H14" s="95"/>
    </row>
    <row r="15" spans="1:8" ht="15.75" customHeight="1" x14ac:dyDescent="0.2">
      <c r="A15" s="87" t="s">
        <v>43</v>
      </c>
      <c r="B15" s="10"/>
      <c r="C15" s="260">
        <v>0</v>
      </c>
      <c r="D15" s="96" t="s">
        <v>44</v>
      </c>
      <c r="E15" s="5"/>
      <c r="F15" s="5"/>
      <c r="G15" s="5"/>
      <c r="H15" s="7"/>
    </row>
    <row r="16" spans="1:8" ht="14.1" customHeight="1" x14ac:dyDescent="0.2">
      <c r="A16" s="87" t="s">
        <v>45</v>
      </c>
      <c r="B16" s="5"/>
      <c r="C16" s="97"/>
      <c r="D16" s="5"/>
      <c r="E16" s="5"/>
      <c r="F16" s="5"/>
      <c r="G16" s="5"/>
      <c r="H16" s="7"/>
    </row>
    <row r="17" spans="1:8" ht="13.7" customHeight="1" x14ac:dyDescent="0.2">
      <c r="A17" s="89"/>
      <c r="B17" s="90"/>
      <c r="C17" s="90"/>
      <c r="D17" s="90"/>
      <c r="E17" s="90"/>
      <c r="F17" s="90"/>
      <c r="G17" s="90"/>
      <c r="H17" s="91"/>
    </row>
    <row r="18" spans="1:8" ht="13.7" customHeight="1" x14ac:dyDescent="0.2">
      <c r="A18" s="79" t="s">
        <v>46</v>
      </c>
      <c r="B18" s="80"/>
      <c r="C18" s="80"/>
      <c r="D18" s="80"/>
      <c r="E18" s="81"/>
      <c r="F18" s="285"/>
      <c r="G18" s="51">
        <f t="shared" ref="G18:G21" si="0">MAX(0.25*C$15,H$11)</f>
        <v>34.72</v>
      </c>
      <c r="H18" s="51">
        <f>F18*G18</f>
        <v>0</v>
      </c>
    </row>
    <row r="19" spans="1:8" ht="13.7" customHeight="1" x14ac:dyDescent="0.2">
      <c r="A19" s="79" t="s">
        <v>47</v>
      </c>
      <c r="B19" s="80"/>
      <c r="C19" s="80"/>
      <c r="D19" s="80"/>
      <c r="E19" s="81"/>
      <c r="F19" s="285"/>
      <c r="G19" s="51">
        <f t="shared" si="0"/>
        <v>34.72</v>
      </c>
      <c r="H19" s="51">
        <f>F19*G19</f>
        <v>0</v>
      </c>
    </row>
    <row r="20" spans="1:8" ht="13.7" customHeight="1" x14ac:dyDescent="0.2">
      <c r="A20" s="79" t="s">
        <v>48</v>
      </c>
      <c r="B20" s="80"/>
      <c r="C20" s="80"/>
      <c r="D20" s="80"/>
      <c r="E20" s="81"/>
      <c r="F20" s="285"/>
      <c r="G20" s="51">
        <f t="shared" si="0"/>
        <v>34.72</v>
      </c>
      <c r="H20" s="51">
        <f>F20*G20</f>
        <v>0</v>
      </c>
    </row>
    <row r="21" spans="1:8" ht="13.7" customHeight="1" x14ac:dyDescent="0.2">
      <c r="A21" s="79" t="s">
        <v>49</v>
      </c>
      <c r="B21" s="80"/>
      <c r="C21" s="80"/>
      <c r="D21" s="80"/>
      <c r="E21" s="81"/>
      <c r="F21" s="285"/>
      <c r="G21" s="51">
        <f t="shared" si="0"/>
        <v>34.72</v>
      </c>
      <c r="H21" s="51">
        <f>F21*G21</f>
        <v>0</v>
      </c>
    </row>
    <row r="22" spans="1:8" ht="15.75" customHeight="1" x14ac:dyDescent="0.2">
      <c r="A22" s="79" t="s">
        <v>9</v>
      </c>
      <c r="B22" s="80"/>
      <c r="C22" s="80"/>
      <c r="D22" s="80"/>
      <c r="E22" s="81"/>
      <c r="F22" s="82"/>
      <c r="G22" s="51"/>
      <c r="H22" s="83">
        <f>SUM(H18:H21)</f>
        <v>0</v>
      </c>
    </row>
    <row r="23" spans="1:8" ht="13.7" customHeight="1" x14ac:dyDescent="0.2">
      <c r="A23" s="84"/>
      <c r="B23" s="85"/>
      <c r="C23" s="85"/>
      <c r="D23" s="85"/>
      <c r="E23" s="85"/>
      <c r="F23" s="85"/>
      <c r="G23" s="85"/>
      <c r="H23" s="86"/>
    </row>
    <row r="24" spans="1:8" ht="13.7" customHeight="1" x14ac:dyDescent="0.2">
      <c r="A24" s="89"/>
      <c r="B24" s="90"/>
      <c r="C24" s="90"/>
      <c r="D24" s="90"/>
      <c r="E24" s="90"/>
      <c r="F24" s="90"/>
      <c r="G24" s="90"/>
      <c r="H24" s="91"/>
    </row>
    <row r="25" spans="1:8" ht="15.75" customHeight="1" x14ac:dyDescent="0.2">
      <c r="A25" s="784" t="s">
        <v>50</v>
      </c>
      <c r="B25" s="785"/>
      <c r="C25" s="785"/>
      <c r="D25" s="785"/>
      <c r="E25" s="785"/>
      <c r="F25" s="785"/>
      <c r="G25" s="785"/>
      <c r="H25" s="786"/>
    </row>
    <row r="26" spans="1:8" ht="13.7" customHeight="1" x14ac:dyDescent="0.2">
      <c r="A26" s="92" t="s">
        <v>51</v>
      </c>
      <c r="B26" s="85"/>
      <c r="C26" s="85"/>
      <c r="D26" s="85"/>
      <c r="E26" s="85"/>
      <c r="F26" s="85"/>
      <c r="G26" s="85"/>
      <c r="H26" s="86"/>
    </row>
    <row r="27" spans="1:8" ht="13.7" customHeight="1" x14ac:dyDescent="0.2">
      <c r="A27" s="87" t="s">
        <v>52</v>
      </c>
      <c r="B27" s="5"/>
      <c r="C27" s="5"/>
      <c r="D27" s="5"/>
      <c r="E27" s="5"/>
      <c r="F27" s="5"/>
      <c r="G27" s="5"/>
      <c r="H27" s="7"/>
    </row>
    <row r="28" spans="1:8" ht="13.7" customHeight="1" x14ac:dyDescent="0.2">
      <c r="A28" s="87" t="s">
        <v>53</v>
      </c>
      <c r="B28" s="5"/>
      <c r="C28" s="5"/>
      <c r="D28" s="5"/>
      <c r="E28" s="5"/>
      <c r="F28" s="5"/>
      <c r="G28" s="5"/>
      <c r="H28" s="7"/>
    </row>
    <row r="29" spans="1:8" ht="13.7" customHeight="1" x14ac:dyDescent="0.2">
      <c r="A29" s="98"/>
      <c r="B29" s="5"/>
      <c r="C29" s="5"/>
      <c r="D29" s="5"/>
      <c r="E29" s="5"/>
      <c r="F29" s="5"/>
      <c r="G29" s="5"/>
      <c r="H29" s="7"/>
    </row>
    <row r="30" spans="1:8" ht="13.7" customHeight="1" x14ac:dyDescent="0.2">
      <c r="A30" s="94"/>
      <c r="B30" s="4"/>
      <c r="C30" s="4"/>
      <c r="D30" s="4"/>
      <c r="E30" s="4"/>
      <c r="F30" s="4"/>
      <c r="G30" s="4"/>
      <c r="H30" s="95"/>
    </row>
    <row r="31" spans="1:8" ht="13.7" customHeight="1" x14ac:dyDescent="0.2">
      <c r="A31" s="99"/>
      <c r="B31" s="100"/>
      <c r="C31" s="100"/>
      <c r="D31" s="100"/>
      <c r="E31" s="100"/>
      <c r="F31" s="100"/>
      <c r="G31" s="100"/>
      <c r="H31" s="101"/>
    </row>
  </sheetData>
  <mergeCells count="3">
    <mergeCell ref="A25:H25"/>
    <mergeCell ref="A9:H9"/>
    <mergeCell ref="A1:H1"/>
  </mergeCells>
  <pageMargins left="0.75" right="0.75" top="1" bottom="1" header="0" footer="0"/>
  <pageSetup orientation="portrait"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heetViews>
  <sheetFormatPr defaultColWidth="10.140625" defaultRowHeight="13.5" customHeight="1" x14ac:dyDescent="0.2"/>
  <cols>
    <col min="1" max="1" width="14" style="102" customWidth="1"/>
    <col min="2" max="13" width="8" style="102" customWidth="1"/>
    <col min="14" max="18" width="10.140625" style="102" customWidth="1"/>
    <col min="19" max="19" width="11" style="102" customWidth="1"/>
    <col min="20" max="256" width="10.140625" style="102" customWidth="1"/>
  </cols>
  <sheetData>
    <row r="1" spans="1:20" ht="15.75" customHeight="1" x14ac:dyDescent="0.2">
      <c r="A1" s="103" t="s">
        <v>54</v>
      </c>
      <c r="B1" s="104">
        <v>41852</v>
      </c>
      <c r="C1" s="104">
        <v>41883</v>
      </c>
      <c r="D1" s="104">
        <v>41913</v>
      </c>
      <c r="E1" s="104">
        <v>41944</v>
      </c>
      <c r="F1" s="104">
        <v>41974</v>
      </c>
      <c r="G1" s="104">
        <v>42005</v>
      </c>
      <c r="H1" s="104">
        <v>42036</v>
      </c>
      <c r="I1" s="104">
        <v>42064</v>
      </c>
      <c r="J1" s="104">
        <v>42095</v>
      </c>
      <c r="K1" s="104">
        <v>42125</v>
      </c>
      <c r="L1" s="104">
        <v>42156</v>
      </c>
      <c r="M1" s="105">
        <v>42186</v>
      </c>
      <c r="N1" s="1"/>
      <c r="O1" s="2"/>
      <c r="P1" s="2"/>
      <c r="Q1" s="2"/>
      <c r="R1" s="2"/>
      <c r="S1" s="2"/>
      <c r="T1" s="3"/>
    </row>
    <row r="2" spans="1:20" ht="13.7" customHeight="1" x14ac:dyDescent="0.2">
      <c r="A2" s="106" t="s">
        <v>55</v>
      </c>
      <c r="B2" s="107">
        <v>31</v>
      </c>
      <c r="C2" s="107">
        <v>30</v>
      </c>
      <c r="D2" s="107">
        <v>31</v>
      </c>
      <c r="E2" s="107">
        <v>30</v>
      </c>
      <c r="F2" s="107">
        <v>31</v>
      </c>
      <c r="G2" s="107">
        <v>31</v>
      </c>
      <c r="H2" s="107">
        <v>29</v>
      </c>
      <c r="I2" s="107">
        <v>31</v>
      </c>
      <c r="J2" s="107">
        <v>30</v>
      </c>
      <c r="K2" s="107">
        <v>31</v>
      </c>
      <c r="L2" s="107">
        <v>30</v>
      </c>
      <c r="M2" s="108">
        <v>31</v>
      </c>
      <c r="N2" s="8"/>
      <c r="O2" s="5"/>
      <c r="P2" s="5"/>
      <c r="Q2" s="5"/>
      <c r="R2" s="5"/>
      <c r="S2" s="5"/>
      <c r="T2" s="7"/>
    </row>
    <row r="3" spans="1:20" ht="13.7" customHeight="1" x14ac:dyDescent="0.2">
      <c r="A3" s="109" t="s">
        <v>56</v>
      </c>
      <c r="B3" s="110">
        <f>B2-B5-B4-B7</f>
        <v>10</v>
      </c>
      <c r="C3" s="110">
        <f>C2-C5-C4-C7</f>
        <v>8</v>
      </c>
      <c r="D3" s="110">
        <f>D2-D5-D4-D7</f>
        <v>9</v>
      </c>
      <c r="E3" s="110">
        <f>E2-E5-E4-E7</f>
        <v>9</v>
      </c>
      <c r="F3" s="110">
        <v>8</v>
      </c>
      <c r="G3" s="110">
        <f>G2-G5-G4-G7</f>
        <v>10</v>
      </c>
      <c r="H3" s="110">
        <v>8</v>
      </c>
      <c r="I3" s="110">
        <v>8</v>
      </c>
      <c r="J3" s="110">
        <v>9</v>
      </c>
      <c r="K3" s="110">
        <v>9</v>
      </c>
      <c r="L3" s="110">
        <f>L2-L5-L4-L7</f>
        <v>8</v>
      </c>
      <c r="M3" s="111">
        <v>10</v>
      </c>
      <c r="N3" s="8"/>
      <c r="O3" s="5"/>
      <c r="P3" s="5"/>
      <c r="Q3" s="5"/>
      <c r="R3" s="5"/>
      <c r="S3" s="5"/>
      <c r="T3" s="7"/>
    </row>
    <row r="4" spans="1:20" ht="13.7" customHeight="1" x14ac:dyDescent="0.2">
      <c r="A4" s="109" t="s">
        <v>57</v>
      </c>
      <c r="B4" s="110">
        <v>0</v>
      </c>
      <c r="C4" s="110">
        <v>0</v>
      </c>
      <c r="D4" s="110">
        <v>0</v>
      </c>
      <c r="E4" s="110">
        <v>0</v>
      </c>
      <c r="F4" s="110">
        <v>1</v>
      </c>
      <c r="G4" s="110">
        <v>1</v>
      </c>
      <c r="H4" s="110">
        <v>0</v>
      </c>
      <c r="I4" s="110">
        <v>3</v>
      </c>
      <c r="J4" s="110">
        <v>1</v>
      </c>
      <c r="K4" s="110">
        <v>2</v>
      </c>
      <c r="L4" s="110">
        <v>0</v>
      </c>
      <c r="M4" s="111">
        <v>0</v>
      </c>
      <c r="N4" s="8"/>
      <c r="O4" s="5"/>
      <c r="P4" s="5"/>
      <c r="Q4" s="5"/>
      <c r="R4" s="5"/>
      <c r="S4" s="5"/>
      <c r="T4" s="7"/>
    </row>
    <row r="5" spans="1:20" ht="13.7" customHeight="1" x14ac:dyDescent="0.2">
      <c r="A5" s="106" t="s">
        <v>58</v>
      </c>
      <c r="B5" s="107">
        <v>21</v>
      </c>
      <c r="C5" s="107">
        <v>22</v>
      </c>
      <c r="D5" s="107">
        <v>17</v>
      </c>
      <c r="E5" s="107">
        <v>21</v>
      </c>
      <c r="F5" s="107">
        <v>21</v>
      </c>
      <c r="G5" s="107">
        <v>20</v>
      </c>
      <c r="H5" s="107">
        <v>21</v>
      </c>
      <c r="I5" s="107">
        <v>20</v>
      </c>
      <c r="J5" s="107">
        <v>20</v>
      </c>
      <c r="K5" s="107">
        <v>20</v>
      </c>
      <c r="L5" s="107">
        <v>22</v>
      </c>
      <c r="M5" s="108">
        <v>2</v>
      </c>
      <c r="N5" s="8"/>
      <c r="O5" s="5"/>
      <c r="P5" s="5"/>
      <c r="Q5" s="5"/>
      <c r="R5" s="5"/>
      <c r="S5" s="5"/>
      <c r="T5" s="7"/>
    </row>
    <row r="6" spans="1:20" ht="13.7" customHeight="1" x14ac:dyDescent="0.2">
      <c r="A6" s="112" t="s">
        <v>59</v>
      </c>
      <c r="B6" s="113">
        <v>16</v>
      </c>
      <c r="C6" s="113">
        <v>22</v>
      </c>
      <c r="D6" s="113">
        <f>D5</f>
        <v>17</v>
      </c>
      <c r="E6" s="113">
        <v>21</v>
      </c>
      <c r="F6" s="113">
        <v>14</v>
      </c>
      <c r="G6" s="113">
        <f>G5</f>
        <v>20</v>
      </c>
      <c r="H6" s="113">
        <v>16</v>
      </c>
      <c r="I6" s="113">
        <v>17</v>
      </c>
      <c r="J6" s="113">
        <v>20</v>
      </c>
      <c r="K6" s="113">
        <v>19</v>
      </c>
      <c r="L6" s="113">
        <v>18</v>
      </c>
      <c r="M6" s="114">
        <v>0</v>
      </c>
      <c r="N6" s="8"/>
      <c r="O6" s="5"/>
      <c r="P6" s="5"/>
      <c r="Q6" s="5"/>
      <c r="R6" s="5"/>
      <c r="S6" s="5"/>
      <c r="T6" s="7"/>
    </row>
    <row r="7" spans="1:20" ht="13.7" customHeight="1" x14ac:dyDescent="0.2">
      <c r="A7" s="109" t="s">
        <v>60</v>
      </c>
      <c r="B7" s="110">
        <v>0</v>
      </c>
      <c r="C7" s="110">
        <v>0</v>
      </c>
      <c r="D7" s="110">
        <v>5</v>
      </c>
      <c r="E7" s="110">
        <v>0</v>
      </c>
      <c r="F7" s="110">
        <v>0</v>
      </c>
      <c r="G7" s="110">
        <v>0</v>
      </c>
      <c r="H7" s="110">
        <v>0</v>
      </c>
      <c r="I7" s="110">
        <v>0</v>
      </c>
      <c r="J7" s="110">
        <v>0</v>
      </c>
      <c r="K7" s="110">
        <v>0</v>
      </c>
      <c r="L7" s="110">
        <v>0</v>
      </c>
      <c r="M7" s="111">
        <v>20</v>
      </c>
      <c r="N7" s="8"/>
      <c r="O7" s="5"/>
      <c r="P7" s="5"/>
      <c r="Q7" s="5"/>
      <c r="R7" s="5"/>
      <c r="S7" s="5"/>
      <c r="T7" s="7"/>
    </row>
    <row r="8" spans="1:20" ht="15.75" customHeight="1" x14ac:dyDescent="0.2">
      <c r="A8" s="115"/>
      <c r="B8" s="80"/>
      <c r="C8" s="116"/>
      <c r="D8" s="117"/>
      <c r="E8" s="117"/>
      <c r="F8" s="116"/>
      <c r="G8" s="85"/>
      <c r="H8" s="85"/>
      <c r="I8" s="85"/>
      <c r="J8" s="85"/>
      <c r="K8" s="85"/>
      <c r="L8" s="85"/>
      <c r="M8" s="118"/>
      <c r="N8" s="8"/>
      <c r="O8" s="5"/>
      <c r="P8" s="5"/>
      <c r="Q8" s="5"/>
      <c r="R8" s="5"/>
      <c r="S8" s="5"/>
      <c r="T8" s="7"/>
    </row>
    <row r="9" spans="1:20" ht="15.75" customHeight="1" x14ac:dyDescent="0.2">
      <c r="A9" s="29" t="s">
        <v>55</v>
      </c>
      <c r="B9" s="119">
        <f>SUM(B2:M2)</f>
        <v>366</v>
      </c>
      <c r="C9" s="120"/>
      <c r="D9" s="121">
        <v>1924</v>
      </c>
      <c r="E9" s="121">
        <f>D9</f>
        <v>1924</v>
      </c>
      <c r="F9" s="122" t="s">
        <v>61</v>
      </c>
      <c r="G9" s="123"/>
      <c r="H9" s="124"/>
      <c r="I9" s="124"/>
      <c r="J9" s="124"/>
      <c r="K9" s="124"/>
      <c r="L9" s="124"/>
      <c r="M9" s="125"/>
      <c r="N9" s="8"/>
      <c r="O9" s="5"/>
      <c r="P9" s="5"/>
      <c r="Q9" s="5"/>
      <c r="R9" s="5"/>
      <c r="S9" s="5"/>
      <c r="T9" s="7"/>
    </row>
    <row r="10" spans="1:20" ht="15.75" customHeight="1" x14ac:dyDescent="0.2">
      <c r="A10" s="126" t="s">
        <v>56</v>
      </c>
      <c r="B10" s="127">
        <f>SUM(B3:M3)</f>
        <v>106</v>
      </c>
      <c r="C10" s="120"/>
      <c r="D10" s="128"/>
      <c r="E10" s="128"/>
      <c r="F10" s="122" t="s">
        <v>62</v>
      </c>
      <c r="G10" s="123"/>
      <c r="H10" s="124"/>
      <c r="I10" s="124"/>
      <c r="J10" s="124"/>
      <c r="K10" s="124"/>
      <c r="L10" s="124"/>
      <c r="M10" s="125"/>
      <c r="N10" s="8"/>
      <c r="O10" s="5"/>
      <c r="P10" s="5"/>
      <c r="Q10" s="5"/>
      <c r="R10" s="5"/>
      <c r="S10" s="5"/>
      <c r="T10" s="7"/>
    </row>
    <row r="11" spans="1:20" ht="13.7" customHeight="1" x14ac:dyDescent="0.2">
      <c r="A11" s="126" t="s">
        <v>57</v>
      </c>
      <c r="B11" s="127">
        <f>SUM(B4:M4)</f>
        <v>8</v>
      </c>
      <c r="C11" s="120">
        <v>7.4</v>
      </c>
      <c r="D11" s="128">
        <f>B11*C11</f>
        <v>59.2</v>
      </c>
      <c r="E11" s="128">
        <f>D11</f>
        <v>59.2</v>
      </c>
      <c r="F11" s="9"/>
      <c r="G11" s="4"/>
      <c r="H11" s="4"/>
      <c r="I11" s="4"/>
      <c r="J11" s="4"/>
      <c r="K11" s="4"/>
      <c r="L11" s="4"/>
      <c r="M11" s="129"/>
      <c r="N11" s="8"/>
      <c r="O11" s="5"/>
      <c r="P11" s="5"/>
      <c r="Q11" s="5"/>
      <c r="R11" s="5"/>
      <c r="S11" s="5"/>
      <c r="T11" s="7"/>
    </row>
    <row r="12" spans="1:20" ht="13.7" customHeight="1" x14ac:dyDescent="0.2">
      <c r="A12" s="29" t="s">
        <v>58</v>
      </c>
      <c r="B12" s="119">
        <f>SUM(B5:M5)-1</f>
        <v>226</v>
      </c>
      <c r="C12" s="120"/>
      <c r="D12" s="128"/>
      <c r="E12" s="128"/>
      <c r="F12" s="96" t="s">
        <v>63</v>
      </c>
      <c r="G12" s="4"/>
      <c r="H12" s="4"/>
      <c r="I12" s="4"/>
      <c r="J12" s="4"/>
      <c r="K12" s="4"/>
      <c r="L12" s="4"/>
      <c r="M12" s="129"/>
      <c r="N12" s="8"/>
      <c r="O12" s="5"/>
      <c r="P12" s="5"/>
      <c r="Q12" s="5"/>
      <c r="R12" s="5"/>
      <c r="S12" s="5"/>
      <c r="T12" s="7"/>
    </row>
    <row r="13" spans="1:20" ht="13.7" customHeight="1" x14ac:dyDescent="0.2">
      <c r="A13" s="126" t="s">
        <v>60</v>
      </c>
      <c r="B13" s="127">
        <f>SUM(B7:M7)</f>
        <v>25</v>
      </c>
      <c r="C13" s="120">
        <v>7.4</v>
      </c>
      <c r="D13" s="128">
        <f>B13*C13</f>
        <v>185</v>
      </c>
      <c r="E13" s="128">
        <f>D13</f>
        <v>185</v>
      </c>
      <c r="F13" s="96" t="s">
        <v>64</v>
      </c>
      <c r="G13" s="4"/>
      <c r="H13" s="4"/>
      <c r="I13" s="4"/>
      <c r="J13" s="4"/>
      <c r="K13" s="4"/>
      <c r="L13" s="4"/>
      <c r="M13" s="129"/>
      <c r="N13" s="8"/>
      <c r="O13" s="5"/>
      <c r="P13" s="5"/>
      <c r="Q13" s="5"/>
      <c r="R13" s="5"/>
      <c r="S13" s="5"/>
      <c r="T13" s="7"/>
    </row>
    <row r="14" spans="1:20" ht="13.7" customHeight="1" x14ac:dyDescent="0.2">
      <c r="A14" s="126" t="s">
        <v>65</v>
      </c>
      <c r="B14" s="127">
        <v>5</v>
      </c>
      <c r="C14" s="120">
        <v>7.4</v>
      </c>
      <c r="D14" s="128">
        <f>B14*C14</f>
        <v>37</v>
      </c>
      <c r="E14" s="128"/>
      <c r="F14" s="9"/>
      <c r="G14" s="4"/>
      <c r="H14" s="4"/>
      <c r="I14" s="4"/>
      <c r="J14" s="4"/>
      <c r="K14" s="4"/>
      <c r="L14" s="4"/>
      <c r="M14" s="129"/>
      <c r="N14" s="8"/>
      <c r="O14" s="5"/>
      <c r="P14" s="5"/>
      <c r="Q14" s="5"/>
      <c r="R14" s="5"/>
      <c r="S14" s="5"/>
      <c r="T14" s="7"/>
    </row>
    <row r="15" spans="1:20" ht="16.5" customHeight="1" x14ac:dyDescent="0.2">
      <c r="A15" s="32" t="s">
        <v>59</v>
      </c>
      <c r="B15" s="130">
        <f>SUM(B6:M6)</f>
        <v>200</v>
      </c>
      <c r="C15" s="131"/>
      <c r="D15" s="132">
        <f>D9-D11-D13-D14</f>
        <v>1642.8</v>
      </c>
      <c r="E15" s="132">
        <f>E9-E11-E13-E14</f>
        <v>1679.8</v>
      </c>
      <c r="F15" s="133"/>
      <c r="G15" s="11"/>
      <c r="H15" s="11"/>
      <c r="I15" s="11"/>
      <c r="J15" s="11"/>
      <c r="K15" s="11"/>
      <c r="L15" s="11"/>
      <c r="M15" s="134"/>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03" t="s">
        <v>66</v>
      </c>
      <c r="B17" s="104">
        <v>41852</v>
      </c>
      <c r="C17" s="104">
        <v>41883</v>
      </c>
      <c r="D17" s="104">
        <v>41913</v>
      </c>
      <c r="E17" s="104">
        <v>41944</v>
      </c>
      <c r="F17" s="104">
        <v>41974</v>
      </c>
      <c r="G17" s="104">
        <v>42005</v>
      </c>
      <c r="H17" s="104">
        <v>42036</v>
      </c>
      <c r="I17" s="104">
        <v>42064</v>
      </c>
      <c r="J17" s="104">
        <v>42095</v>
      </c>
      <c r="K17" s="104">
        <v>42125</v>
      </c>
      <c r="L17" s="104">
        <v>42156</v>
      </c>
      <c r="M17" s="105">
        <v>42186</v>
      </c>
      <c r="N17" s="8"/>
      <c r="O17" s="5"/>
      <c r="P17" s="5"/>
      <c r="Q17" s="5"/>
      <c r="R17" s="5"/>
      <c r="S17" s="5"/>
      <c r="T17" s="7"/>
    </row>
    <row r="18" spans="1:20" ht="13.7" customHeight="1" x14ac:dyDescent="0.2">
      <c r="A18" s="106" t="s">
        <v>55</v>
      </c>
      <c r="B18" s="107">
        <v>31</v>
      </c>
      <c r="C18" s="107">
        <v>30</v>
      </c>
      <c r="D18" s="107">
        <v>31</v>
      </c>
      <c r="E18" s="107">
        <v>30</v>
      </c>
      <c r="F18" s="107">
        <v>31</v>
      </c>
      <c r="G18" s="107">
        <v>31</v>
      </c>
      <c r="H18" s="107">
        <v>28</v>
      </c>
      <c r="I18" s="107">
        <v>31</v>
      </c>
      <c r="J18" s="107">
        <v>30</v>
      </c>
      <c r="K18" s="107">
        <v>31</v>
      </c>
      <c r="L18" s="107">
        <v>30</v>
      </c>
      <c r="M18" s="108">
        <v>31</v>
      </c>
      <c r="N18" s="8"/>
      <c r="O18" s="5"/>
      <c r="P18" s="5"/>
      <c r="Q18" s="5"/>
      <c r="R18" s="5"/>
      <c r="S18" s="5"/>
      <c r="T18" s="7"/>
    </row>
    <row r="19" spans="1:20" ht="13.7" customHeight="1" x14ac:dyDescent="0.2">
      <c r="A19" s="109" t="s">
        <v>56</v>
      </c>
      <c r="B19" s="110">
        <f t="shared" ref="B19:M19" si="0">B18-B21-B20-B23</f>
        <v>10</v>
      </c>
      <c r="C19" s="110">
        <f t="shared" si="0"/>
        <v>8</v>
      </c>
      <c r="D19" s="110">
        <f t="shared" si="0"/>
        <v>8</v>
      </c>
      <c r="E19" s="110">
        <f t="shared" si="0"/>
        <v>10</v>
      </c>
      <c r="F19" s="110">
        <f t="shared" si="0"/>
        <v>8</v>
      </c>
      <c r="G19" s="110">
        <f t="shared" si="0"/>
        <v>9</v>
      </c>
      <c r="H19" s="110">
        <f t="shared" si="0"/>
        <v>8</v>
      </c>
      <c r="I19" s="110">
        <f t="shared" si="0"/>
        <v>9</v>
      </c>
      <c r="J19" s="110">
        <f t="shared" si="0"/>
        <v>8</v>
      </c>
      <c r="K19" s="110">
        <f t="shared" si="0"/>
        <v>10</v>
      </c>
      <c r="L19" s="110">
        <f t="shared" si="0"/>
        <v>8</v>
      </c>
      <c r="M19" s="111">
        <f t="shared" si="0"/>
        <v>8</v>
      </c>
      <c r="N19" s="8"/>
      <c r="O19" s="5"/>
      <c r="P19" s="5"/>
      <c r="Q19" s="5"/>
      <c r="R19" s="5"/>
      <c r="S19" s="5"/>
      <c r="T19" s="7"/>
    </row>
    <row r="20" spans="1:20" ht="13.7" customHeight="1" x14ac:dyDescent="0.2">
      <c r="A20" s="109" t="s">
        <v>57</v>
      </c>
      <c r="B20" s="110">
        <v>0</v>
      </c>
      <c r="C20" s="110">
        <v>0</v>
      </c>
      <c r="D20" s="110">
        <v>0</v>
      </c>
      <c r="E20" s="110">
        <v>0</v>
      </c>
      <c r="F20" s="110">
        <v>2</v>
      </c>
      <c r="G20" s="110">
        <v>1</v>
      </c>
      <c r="H20" s="110">
        <v>0</v>
      </c>
      <c r="I20" s="110">
        <v>0</v>
      </c>
      <c r="J20" s="110">
        <v>3</v>
      </c>
      <c r="K20" s="110">
        <v>3</v>
      </c>
      <c r="L20" s="110"/>
      <c r="M20" s="111">
        <v>0</v>
      </c>
      <c r="N20" s="8"/>
      <c r="O20" s="5"/>
      <c r="P20" s="5"/>
      <c r="Q20" s="5"/>
      <c r="R20" s="5"/>
      <c r="S20" s="5"/>
      <c r="T20" s="7"/>
    </row>
    <row r="21" spans="1:20" ht="13.7" customHeight="1" x14ac:dyDescent="0.2">
      <c r="A21" s="106" t="s">
        <v>58</v>
      </c>
      <c r="B21" s="107">
        <v>21</v>
      </c>
      <c r="C21" s="107">
        <v>22</v>
      </c>
      <c r="D21" s="107">
        <v>18</v>
      </c>
      <c r="E21" s="107">
        <v>20</v>
      </c>
      <c r="F21" s="107">
        <v>21</v>
      </c>
      <c r="G21" s="107">
        <v>21</v>
      </c>
      <c r="H21" s="107">
        <v>20</v>
      </c>
      <c r="I21" s="107">
        <v>22</v>
      </c>
      <c r="J21" s="107">
        <v>19</v>
      </c>
      <c r="K21" s="107">
        <v>18</v>
      </c>
      <c r="L21" s="107">
        <v>22</v>
      </c>
      <c r="M21" s="108">
        <v>3</v>
      </c>
      <c r="N21" s="8"/>
      <c r="O21" s="5"/>
      <c r="P21" s="5"/>
      <c r="Q21" s="5"/>
      <c r="R21" s="5"/>
      <c r="S21" s="5"/>
      <c r="T21" s="7"/>
    </row>
    <row r="22" spans="1:20" ht="13.7" customHeight="1" x14ac:dyDescent="0.2">
      <c r="A22" s="112" t="s">
        <v>59</v>
      </c>
      <c r="B22" s="113">
        <v>15</v>
      </c>
      <c r="C22" s="113">
        <v>22</v>
      </c>
      <c r="D22" s="113">
        <f>D21</f>
        <v>18</v>
      </c>
      <c r="E22" s="113">
        <v>20</v>
      </c>
      <c r="F22" s="113">
        <v>15</v>
      </c>
      <c r="G22" s="113">
        <f>G21</f>
        <v>21</v>
      </c>
      <c r="H22" s="113">
        <v>15</v>
      </c>
      <c r="I22" s="113">
        <v>20</v>
      </c>
      <c r="J22" s="113">
        <v>18</v>
      </c>
      <c r="K22" s="113">
        <v>17</v>
      </c>
      <c r="L22" s="113">
        <v>19</v>
      </c>
      <c r="M22" s="114">
        <v>0</v>
      </c>
      <c r="N22" s="8"/>
      <c r="O22" s="5"/>
      <c r="P22" s="5"/>
      <c r="Q22" s="5"/>
      <c r="R22" s="5"/>
      <c r="S22" s="5"/>
      <c r="T22" s="7"/>
    </row>
    <row r="23" spans="1:20" ht="13.7" customHeight="1" x14ac:dyDescent="0.2">
      <c r="A23" s="109" t="s">
        <v>60</v>
      </c>
      <c r="B23" s="110">
        <v>0</v>
      </c>
      <c r="C23" s="110">
        <v>0</v>
      </c>
      <c r="D23" s="110">
        <v>5</v>
      </c>
      <c r="E23" s="110">
        <v>0</v>
      </c>
      <c r="F23" s="110">
        <v>0</v>
      </c>
      <c r="G23" s="110">
        <v>0</v>
      </c>
      <c r="H23" s="110">
        <v>0</v>
      </c>
      <c r="I23" s="110">
        <v>0</v>
      </c>
      <c r="J23" s="110">
        <v>0</v>
      </c>
      <c r="K23" s="110">
        <v>0</v>
      </c>
      <c r="L23" s="110">
        <v>0</v>
      </c>
      <c r="M23" s="111">
        <v>20</v>
      </c>
      <c r="N23" s="8"/>
      <c r="O23" s="5"/>
      <c r="P23" s="5"/>
      <c r="Q23" s="5"/>
      <c r="R23" s="5"/>
      <c r="S23" s="5"/>
      <c r="T23" s="7"/>
    </row>
    <row r="24" spans="1:20" ht="15.75" customHeight="1" x14ac:dyDescent="0.2">
      <c r="A24" s="115"/>
      <c r="B24" s="80"/>
      <c r="C24" s="116"/>
      <c r="D24" s="117"/>
      <c r="E24" s="117"/>
      <c r="F24" s="116"/>
      <c r="G24" s="85"/>
      <c r="H24" s="85"/>
      <c r="I24" s="85"/>
      <c r="J24" s="85"/>
      <c r="K24" s="85"/>
      <c r="L24" s="85"/>
      <c r="M24" s="118"/>
      <c r="N24" s="8"/>
      <c r="O24" s="135">
        <v>1680</v>
      </c>
      <c r="P24" s="135"/>
      <c r="Q24" s="135"/>
      <c r="R24" s="135"/>
      <c r="S24" s="135"/>
      <c r="T24" s="136"/>
    </row>
    <row r="25" spans="1:20" ht="14.1" customHeight="1" x14ac:dyDescent="0.2">
      <c r="A25" s="29" t="s">
        <v>55</v>
      </c>
      <c r="B25" s="119">
        <f>SUM(B18:M18)</f>
        <v>365</v>
      </c>
      <c r="C25" s="120"/>
      <c r="D25" s="121">
        <v>1924</v>
      </c>
      <c r="E25" s="121">
        <f>D25</f>
        <v>1924</v>
      </c>
      <c r="F25" s="9"/>
      <c r="G25" s="137" t="s">
        <v>67</v>
      </c>
      <c r="H25" s="124"/>
      <c r="I25" s="124"/>
      <c r="J25" s="124"/>
      <c r="K25" s="124"/>
      <c r="L25" s="124"/>
      <c r="M25" s="125"/>
      <c r="N25" s="8"/>
      <c r="O25" s="135">
        <v>31</v>
      </c>
      <c r="P25" s="135"/>
      <c r="Q25" s="135"/>
      <c r="R25" s="135"/>
      <c r="S25" s="138"/>
      <c r="T25" s="139"/>
    </row>
    <row r="26" spans="1:20" ht="13.7" customHeight="1" x14ac:dyDescent="0.2">
      <c r="A26" s="126" t="s">
        <v>56</v>
      </c>
      <c r="B26" s="127">
        <f>SUM(B19:M19)</f>
        <v>104</v>
      </c>
      <c r="C26" s="120"/>
      <c r="D26" s="128"/>
      <c r="E26" s="128"/>
      <c r="F26" s="9"/>
      <c r="G26" s="137" t="s">
        <v>68</v>
      </c>
      <c r="H26" s="124"/>
      <c r="I26" s="124"/>
      <c r="J26" s="124"/>
      <c r="K26" s="124"/>
      <c r="L26" s="124"/>
      <c r="M26" s="125"/>
      <c r="N26" s="8"/>
      <c r="O26" s="135"/>
      <c r="P26" s="135"/>
      <c r="Q26" s="135"/>
      <c r="R26" s="135"/>
      <c r="S26" s="138"/>
      <c r="T26" s="139"/>
    </row>
    <row r="27" spans="1:20" ht="13.7" customHeight="1" x14ac:dyDescent="0.2">
      <c r="A27" s="126" t="s">
        <v>57</v>
      </c>
      <c r="B27" s="127">
        <f>SUM(B20:M20)</f>
        <v>9</v>
      </c>
      <c r="C27" s="120">
        <v>7.4</v>
      </c>
      <c r="D27" s="128">
        <f>B27*C27</f>
        <v>66.600000000000009</v>
      </c>
      <c r="E27" s="128">
        <f>D27</f>
        <v>66.600000000000009</v>
      </c>
      <c r="F27" s="9"/>
      <c r="G27" s="4"/>
      <c r="H27" s="4"/>
      <c r="I27" s="4"/>
      <c r="J27" s="4"/>
      <c r="K27" s="4"/>
      <c r="L27" s="4"/>
      <c r="M27" s="129"/>
      <c r="N27" s="8"/>
      <c r="O27" s="135"/>
      <c r="P27" s="135"/>
      <c r="Q27" s="135"/>
      <c r="R27" s="135"/>
      <c r="S27" s="138"/>
      <c r="T27" s="136"/>
    </row>
    <row r="28" spans="1:20" ht="13.7" customHeight="1" x14ac:dyDescent="0.2">
      <c r="A28" s="29" t="s">
        <v>58</v>
      </c>
      <c r="B28" s="119">
        <f>SUM(B21:M21)-1</f>
        <v>226</v>
      </c>
      <c r="C28" s="120"/>
      <c r="D28" s="128"/>
      <c r="E28" s="128"/>
      <c r="F28" s="9"/>
      <c r="G28" s="4"/>
      <c r="H28" s="4"/>
      <c r="I28" s="4"/>
      <c r="J28" s="4"/>
      <c r="K28" s="4"/>
      <c r="L28" s="4"/>
      <c r="M28" s="129"/>
      <c r="N28" s="8"/>
      <c r="O28" s="135"/>
      <c r="P28" s="135"/>
      <c r="Q28" s="135"/>
      <c r="R28" s="135"/>
      <c r="S28" s="135"/>
      <c r="T28" s="139"/>
    </row>
    <row r="29" spans="1:20" ht="13.7" customHeight="1" x14ac:dyDescent="0.2">
      <c r="A29" s="126" t="s">
        <v>60</v>
      </c>
      <c r="B29" s="127">
        <f>SUM(B23:M23)</f>
        <v>25</v>
      </c>
      <c r="C29" s="120">
        <v>7.4</v>
      </c>
      <c r="D29" s="128">
        <f>B29*C29</f>
        <v>185</v>
      </c>
      <c r="E29" s="128">
        <f>D29</f>
        <v>185</v>
      </c>
      <c r="F29" s="9"/>
      <c r="G29" s="4"/>
      <c r="H29" s="4"/>
      <c r="I29" s="4"/>
      <c r="J29" s="4"/>
      <c r="K29" s="4"/>
      <c r="L29" s="4"/>
      <c r="M29" s="129"/>
      <c r="N29" s="8"/>
      <c r="O29" s="5"/>
      <c r="P29" s="5"/>
      <c r="Q29" s="5"/>
      <c r="R29" s="5"/>
      <c r="S29" s="5"/>
      <c r="T29" s="7"/>
    </row>
    <row r="30" spans="1:20" ht="13.7" customHeight="1" x14ac:dyDescent="0.2">
      <c r="A30" s="126" t="s">
        <v>65</v>
      </c>
      <c r="B30" s="127">
        <v>5</v>
      </c>
      <c r="C30" s="120">
        <v>7.4</v>
      </c>
      <c r="D30" s="128">
        <f>B30*C30</f>
        <v>37</v>
      </c>
      <c r="E30" s="128"/>
      <c r="F30" s="9"/>
      <c r="G30" s="4"/>
      <c r="H30" s="4"/>
      <c r="I30" s="4"/>
      <c r="J30" s="4"/>
      <c r="K30" s="4"/>
      <c r="L30" s="4"/>
      <c r="M30" s="129"/>
      <c r="N30" s="8"/>
      <c r="O30" s="5"/>
      <c r="P30" s="5"/>
      <c r="Q30" s="5"/>
      <c r="R30" s="5"/>
      <c r="S30" s="5"/>
      <c r="T30" s="7"/>
    </row>
    <row r="31" spans="1:20" ht="16.5" customHeight="1" x14ac:dyDescent="0.2">
      <c r="A31" s="32" t="s">
        <v>59</v>
      </c>
      <c r="B31" s="130">
        <f>SUM(B22:M22)</f>
        <v>200</v>
      </c>
      <c r="C31" s="131"/>
      <c r="D31" s="132">
        <f>D25-D27-D29-D30</f>
        <v>1635.4</v>
      </c>
      <c r="E31" s="132">
        <f>E25-E27-E29-E30</f>
        <v>1672.4</v>
      </c>
      <c r="F31" s="133"/>
      <c r="G31" s="11"/>
      <c r="H31" s="11"/>
      <c r="I31" s="11"/>
      <c r="J31" s="11"/>
      <c r="K31" s="11"/>
      <c r="L31" s="11"/>
      <c r="M31" s="134"/>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0" t="s">
        <v>69</v>
      </c>
      <c r="B33" s="141">
        <v>41487</v>
      </c>
      <c r="C33" s="141">
        <v>41518</v>
      </c>
      <c r="D33" s="141">
        <v>41548</v>
      </c>
      <c r="E33" s="141">
        <v>41579</v>
      </c>
      <c r="F33" s="141">
        <v>41609</v>
      </c>
      <c r="G33" s="141">
        <v>41640</v>
      </c>
      <c r="H33" s="141">
        <v>41671</v>
      </c>
      <c r="I33" s="141">
        <v>41699</v>
      </c>
      <c r="J33" s="141">
        <v>41730</v>
      </c>
      <c r="K33" s="141">
        <v>41760</v>
      </c>
      <c r="L33" s="141">
        <v>41791</v>
      </c>
      <c r="M33" s="142">
        <v>41821</v>
      </c>
      <c r="N33" s="143"/>
      <c r="O33" s="5"/>
      <c r="P33" s="5"/>
      <c r="Q33" s="5"/>
      <c r="R33" s="5"/>
      <c r="S33" s="5"/>
      <c r="T33" s="7"/>
    </row>
    <row r="34" spans="1:20" ht="14.65" customHeight="1" x14ac:dyDescent="0.2">
      <c r="A34" s="144" t="s">
        <v>55</v>
      </c>
      <c r="B34" s="145">
        <v>31</v>
      </c>
      <c r="C34" s="145">
        <v>30</v>
      </c>
      <c r="D34" s="145">
        <v>31</v>
      </c>
      <c r="E34" s="145">
        <v>30</v>
      </c>
      <c r="F34" s="145">
        <v>31</v>
      </c>
      <c r="G34" s="145">
        <v>31</v>
      </c>
      <c r="H34" s="145">
        <v>28</v>
      </c>
      <c r="I34" s="145">
        <v>31</v>
      </c>
      <c r="J34" s="145">
        <v>30</v>
      </c>
      <c r="K34" s="145">
        <v>31</v>
      </c>
      <c r="L34" s="145">
        <v>30</v>
      </c>
      <c r="M34" s="146">
        <v>31</v>
      </c>
      <c r="N34" s="143"/>
      <c r="O34" s="5"/>
      <c r="P34" s="5"/>
      <c r="Q34" s="5"/>
      <c r="R34" s="5"/>
      <c r="S34" s="5"/>
      <c r="T34" s="7"/>
    </row>
    <row r="35" spans="1:20" ht="14.65" customHeight="1" x14ac:dyDescent="0.2">
      <c r="A35" s="144" t="s">
        <v>56</v>
      </c>
      <c r="B35" s="145">
        <v>9</v>
      </c>
      <c r="C35" s="145">
        <v>9</v>
      </c>
      <c r="D35" s="145">
        <v>8</v>
      </c>
      <c r="E35" s="145">
        <v>9</v>
      </c>
      <c r="F35" s="145">
        <v>9</v>
      </c>
      <c r="G35" s="145">
        <v>8</v>
      </c>
      <c r="H35" s="145">
        <v>8</v>
      </c>
      <c r="I35" s="145">
        <v>10</v>
      </c>
      <c r="J35" s="145">
        <v>8</v>
      </c>
      <c r="K35" s="145">
        <v>9</v>
      </c>
      <c r="L35" s="145">
        <v>9</v>
      </c>
      <c r="M35" s="146">
        <v>8</v>
      </c>
      <c r="N35" s="143"/>
      <c r="O35" s="5"/>
      <c r="P35" s="5"/>
      <c r="Q35" s="5"/>
      <c r="R35" s="5"/>
      <c r="S35" s="5"/>
      <c r="T35" s="7"/>
    </row>
    <row r="36" spans="1:20" ht="14.65" customHeight="1" x14ac:dyDescent="0.2">
      <c r="A36" s="144" t="s">
        <v>57</v>
      </c>
      <c r="B36" s="145">
        <v>0</v>
      </c>
      <c r="C36" s="145">
        <v>0</v>
      </c>
      <c r="D36" s="145">
        <v>0</v>
      </c>
      <c r="E36" s="145">
        <v>0</v>
      </c>
      <c r="F36" s="145">
        <v>2</v>
      </c>
      <c r="G36" s="145">
        <v>1</v>
      </c>
      <c r="H36" s="145">
        <v>0</v>
      </c>
      <c r="I36" s="145">
        <v>0</v>
      </c>
      <c r="J36" s="145">
        <v>3</v>
      </c>
      <c r="K36" s="145">
        <v>2</v>
      </c>
      <c r="L36" s="145">
        <v>1</v>
      </c>
      <c r="M36" s="146">
        <v>0</v>
      </c>
      <c r="N36" s="143"/>
      <c r="O36" s="5"/>
      <c r="P36" s="5"/>
      <c r="Q36" s="5"/>
      <c r="R36" s="5"/>
      <c r="S36" s="5"/>
      <c r="T36" s="7"/>
    </row>
    <row r="37" spans="1:20" ht="14.65" customHeight="1" x14ac:dyDescent="0.2">
      <c r="A37" s="144" t="s">
        <v>58</v>
      </c>
      <c r="B37" s="145">
        <f t="shared" ref="B37:M37" si="1">B34-B35-B36-B39</f>
        <v>22</v>
      </c>
      <c r="C37" s="145">
        <f t="shared" si="1"/>
        <v>21</v>
      </c>
      <c r="D37" s="145">
        <f t="shared" si="1"/>
        <v>18</v>
      </c>
      <c r="E37" s="145">
        <f t="shared" si="1"/>
        <v>21</v>
      </c>
      <c r="F37" s="145">
        <f t="shared" si="1"/>
        <v>20</v>
      </c>
      <c r="G37" s="145">
        <f t="shared" si="1"/>
        <v>22</v>
      </c>
      <c r="H37" s="145">
        <f t="shared" si="1"/>
        <v>20</v>
      </c>
      <c r="I37" s="145">
        <f t="shared" si="1"/>
        <v>21</v>
      </c>
      <c r="J37" s="145">
        <f t="shared" si="1"/>
        <v>19</v>
      </c>
      <c r="K37" s="145">
        <f t="shared" si="1"/>
        <v>20</v>
      </c>
      <c r="L37" s="145">
        <f t="shared" si="1"/>
        <v>20</v>
      </c>
      <c r="M37" s="146">
        <f t="shared" si="1"/>
        <v>3</v>
      </c>
      <c r="N37" s="143"/>
      <c r="O37" s="5"/>
      <c r="P37" s="5"/>
      <c r="Q37" s="5"/>
      <c r="R37" s="5"/>
      <c r="S37" s="5"/>
      <c r="T37" s="7"/>
    </row>
    <row r="38" spans="1:20" ht="14.65" customHeight="1" x14ac:dyDescent="0.2">
      <c r="A38" s="147" t="s">
        <v>59</v>
      </c>
      <c r="B38" s="148">
        <v>15</v>
      </c>
      <c r="C38" s="148">
        <f>C37</f>
        <v>21</v>
      </c>
      <c r="D38" s="148">
        <f>D37</f>
        <v>18</v>
      </c>
      <c r="E38" s="148">
        <v>22</v>
      </c>
      <c r="F38" s="148">
        <v>15</v>
      </c>
      <c r="G38" s="148">
        <f>G37</f>
        <v>22</v>
      </c>
      <c r="H38" s="148">
        <v>15</v>
      </c>
      <c r="I38" s="148">
        <v>16</v>
      </c>
      <c r="J38" s="148">
        <f>J37</f>
        <v>19</v>
      </c>
      <c r="K38" s="148">
        <v>18</v>
      </c>
      <c r="L38" s="148">
        <v>19</v>
      </c>
      <c r="M38" s="149">
        <v>0</v>
      </c>
      <c r="N38" s="143"/>
      <c r="O38" s="5"/>
      <c r="P38" s="5"/>
      <c r="Q38" s="5"/>
      <c r="R38" s="5"/>
      <c r="S38" s="5"/>
      <c r="T38" s="7"/>
    </row>
    <row r="39" spans="1:20" ht="14.65" customHeight="1" x14ac:dyDescent="0.2">
      <c r="A39" s="144" t="s">
        <v>60</v>
      </c>
      <c r="B39" s="145">
        <v>0</v>
      </c>
      <c r="C39" s="145">
        <v>0</v>
      </c>
      <c r="D39" s="145">
        <v>5</v>
      </c>
      <c r="E39" s="145">
        <v>0</v>
      </c>
      <c r="F39" s="145">
        <v>0</v>
      </c>
      <c r="G39" s="145">
        <v>0</v>
      </c>
      <c r="H39" s="145">
        <v>0</v>
      </c>
      <c r="I39" s="145">
        <v>0</v>
      </c>
      <c r="J39" s="145">
        <v>0</v>
      </c>
      <c r="K39" s="145">
        <v>0</v>
      </c>
      <c r="L39" s="145">
        <v>0</v>
      </c>
      <c r="M39" s="146">
        <v>20</v>
      </c>
      <c r="N39" s="143"/>
      <c r="O39" s="5"/>
      <c r="P39" s="5"/>
      <c r="Q39" s="5"/>
      <c r="R39" s="5"/>
      <c r="S39" s="5"/>
      <c r="T39" s="7"/>
    </row>
    <row r="40" spans="1:20" ht="15.75" customHeight="1" x14ac:dyDescent="0.2">
      <c r="A40" s="150"/>
      <c r="B40" s="151"/>
      <c r="C40" s="152"/>
      <c r="D40" s="153"/>
      <c r="E40" s="153"/>
      <c r="F40" s="152"/>
      <c r="G40" s="154" t="s">
        <v>70</v>
      </c>
      <c r="H40" s="155"/>
      <c r="I40" s="155"/>
      <c r="J40" s="155"/>
      <c r="K40" s="155"/>
      <c r="L40" s="155"/>
      <c r="M40" s="156"/>
      <c r="N40" s="143"/>
      <c r="O40" s="5"/>
      <c r="P40" s="5"/>
      <c r="Q40" s="5"/>
      <c r="R40" s="5"/>
      <c r="S40" s="5"/>
      <c r="T40" s="7"/>
    </row>
    <row r="41" spans="1:20" ht="15.2" customHeight="1" x14ac:dyDescent="0.2">
      <c r="A41" s="157" t="s">
        <v>55</v>
      </c>
      <c r="B41" s="158">
        <f>SUM(B34:M34)</f>
        <v>365</v>
      </c>
      <c r="C41" s="159"/>
      <c r="D41" s="160">
        <v>1924</v>
      </c>
      <c r="E41" s="160">
        <f>D41</f>
        <v>1924</v>
      </c>
      <c r="F41" s="143"/>
      <c r="G41" s="161" t="s">
        <v>71</v>
      </c>
      <c r="H41" s="162"/>
      <c r="I41" s="162"/>
      <c r="J41" s="162"/>
      <c r="K41" s="162"/>
      <c r="L41" s="162"/>
      <c r="M41" s="163"/>
      <c r="N41" s="143"/>
      <c r="O41" s="5"/>
      <c r="P41" s="5"/>
      <c r="Q41" s="5"/>
      <c r="R41" s="5"/>
      <c r="S41" s="5"/>
      <c r="T41" s="7"/>
    </row>
    <row r="42" spans="1:20" ht="14.65" customHeight="1" x14ac:dyDescent="0.2">
      <c r="A42" s="157" t="s">
        <v>56</v>
      </c>
      <c r="B42" s="158">
        <f>SUM(B35:M35)</f>
        <v>104</v>
      </c>
      <c r="C42" s="159"/>
      <c r="D42" s="164"/>
      <c r="E42" s="164"/>
      <c r="F42" s="143"/>
      <c r="G42" s="165"/>
      <c r="H42" s="165"/>
      <c r="I42" s="165"/>
      <c r="J42" s="165"/>
      <c r="K42" s="165"/>
      <c r="L42" s="165"/>
      <c r="M42" s="166"/>
      <c r="N42" s="143"/>
      <c r="O42" s="5"/>
      <c r="P42" s="5"/>
      <c r="Q42" s="5"/>
      <c r="R42" s="5"/>
      <c r="S42" s="5"/>
      <c r="T42" s="7"/>
    </row>
    <row r="43" spans="1:20" ht="14.65" customHeight="1" x14ac:dyDescent="0.2">
      <c r="A43" s="157" t="s">
        <v>57</v>
      </c>
      <c r="B43" s="158">
        <f>SUM(B36:M36)</f>
        <v>9</v>
      </c>
      <c r="C43" s="159">
        <v>7.4</v>
      </c>
      <c r="D43" s="164">
        <f>B43*C43</f>
        <v>66.600000000000009</v>
      </c>
      <c r="E43" s="164">
        <f>D43</f>
        <v>66.600000000000009</v>
      </c>
      <c r="F43" s="143"/>
      <c r="G43" s="165"/>
      <c r="H43" s="165"/>
      <c r="I43" s="165"/>
      <c r="J43" s="165"/>
      <c r="K43" s="165"/>
      <c r="L43" s="165"/>
      <c r="M43" s="166"/>
      <c r="N43" s="143"/>
      <c r="O43" s="5"/>
      <c r="P43" s="5"/>
      <c r="Q43" s="5"/>
      <c r="R43" s="5"/>
      <c r="S43" s="5"/>
      <c r="T43" s="7"/>
    </row>
    <row r="44" spans="1:20" ht="14.65" customHeight="1" x14ac:dyDescent="0.2">
      <c r="A44" s="157" t="s">
        <v>58</v>
      </c>
      <c r="B44" s="158">
        <f>SUM(B37:M37)-1</f>
        <v>226</v>
      </c>
      <c r="C44" s="159"/>
      <c r="D44" s="164"/>
      <c r="E44" s="164"/>
      <c r="F44" s="143"/>
      <c r="G44" s="165"/>
      <c r="H44" s="165"/>
      <c r="I44" s="165"/>
      <c r="J44" s="165"/>
      <c r="K44" s="165"/>
      <c r="L44" s="165"/>
      <c r="M44" s="166"/>
      <c r="N44" s="143"/>
      <c r="O44" s="5"/>
      <c r="P44" s="5"/>
      <c r="Q44" s="5"/>
      <c r="R44" s="5"/>
      <c r="S44" s="5"/>
      <c r="T44" s="7"/>
    </row>
    <row r="45" spans="1:20" ht="14.65" customHeight="1" x14ac:dyDescent="0.2">
      <c r="A45" s="157" t="s">
        <v>60</v>
      </c>
      <c r="B45" s="158">
        <f>SUM(B39:M39)</f>
        <v>25</v>
      </c>
      <c r="C45" s="159">
        <v>7.4</v>
      </c>
      <c r="D45" s="164">
        <f>B45*C45</f>
        <v>185</v>
      </c>
      <c r="E45" s="164">
        <f>D45</f>
        <v>185</v>
      </c>
      <c r="F45" s="143"/>
      <c r="G45" s="165"/>
      <c r="H45" s="165"/>
      <c r="I45" s="165"/>
      <c r="J45" s="165"/>
      <c r="K45" s="165"/>
      <c r="L45" s="165"/>
      <c r="M45" s="166"/>
      <c r="N45" s="143"/>
      <c r="O45" s="5"/>
      <c r="P45" s="5"/>
      <c r="Q45" s="5"/>
      <c r="R45" s="5"/>
      <c r="S45" s="5"/>
      <c r="T45" s="7"/>
    </row>
    <row r="46" spans="1:20" ht="14.65" customHeight="1" x14ac:dyDescent="0.2">
      <c r="A46" s="157" t="s">
        <v>65</v>
      </c>
      <c r="B46" s="158">
        <v>5</v>
      </c>
      <c r="C46" s="159">
        <v>7.4</v>
      </c>
      <c r="D46" s="164">
        <f>B46*C46</f>
        <v>37</v>
      </c>
      <c r="E46" s="164"/>
      <c r="F46" s="143"/>
      <c r="G46" s="165"/>
      <c r="H46" s="165"/>
      <c r="I46" s="165"/>
      <c r="J46" s="165"/>
      <c r="K46" s="165"/>
      <c r="L46" s="165"/>
      <c r="M46" s="166"/>
      <c r="N46" s="143"/>
      <c r="O46" s="5"/>
      <c r="P46" s="5"/>
      <c r="Q46" s="5"/>
      <c r="R46" s="5"/>
      <c r="S46" s="5"/>
      <c r="T46" s="7"/>
    </row>
    <row r="47" spans="1:20" ht="16.5" customHeight="1" x14ac:dyDescent="0.25">
      <c r="A47" s="167" t="s">
        <v>59</v>
      </c>
      <c r="B47" s="168">
        <f>SUM(B38:M38)</f>
        <v>200</v>
      </c>
      <c r="C47" s="169"/>
      <c r="D47" s="170">
        <f>D41-D43-D45-D46</f>
        <v>1635.4</v>
      </c>
      <c r="E47" s="170">
        <f>E41-E43-E45-E46</f>
        <v>1672.4</v>
      </c>
      <c r="F47" s="171"/>
      <c r="G47" s="172"/>
      <c r="H47" s="172"/>
      <c r="I47" s="172"/>
      <c r="J47" s="172"/>
      <c r="K47" s="172"/>
      <c r="L47" s="172"/>
      <c r="M47" s="173"/>
      <c r="N47" s="143"/>
      <c r="O47" s="5"/>
      <c r="P47" s="5"/>
      <c r="Q47" s="5"/>
      <c r="R47" s="5"/>
      <c r="S47" s="5"/>
      <c r="T47" s="7"/>
    </row>
    <row r="48" spans="1:20" ht="15.75" customHeight="1" x14ac:dyDescent="0.2">
      <c r="A48" s="12"/>
      <c r="B48" s="13"/>
      <c r="C48" s="13"/>
      <c r="D48" s="13"/>
      <c r="E48" s="13"/>
      <c r="F48" s="13"/>
      <c r="G48" s="13"/>
      <c r="H48" s="13"/>
      <c r="I48" s="13"/>
      <c r="J48" s="13"/>
      <c r="K48" s="13"/>
      <c r="L48" s="13"/>
      <c r="M48" s="13"/>
      <c r="N48" s="165"/>
      <c r="O48" s="5"/>
      <c r="P48" s="5"/>
      <c r="Q48" s="5"/>
      <c r="R48" s="5"/>
      <c r="S48" s="5"/>
      <c r="T48" s="7"/>
    </row>
    <row r="49" spans="1:20" ht="15.75" customHeight="1" x14ac:dyDescent="0.2">
      <c r="A49" s="174"/>
      <c r="B49" s="175"/>
      <c r="C49" s="175"/>
      <c r="D49" s="175"/>
      <c r="E49" s="175"/>
      <c r="F49" s="175"/>
      <c r="G49" s="175"/>
      <c r="H49" s="175"/>
      <c r="I49" s="175"/>
      <c r="J49" s="175"/>
      <c r="K49" s="175"/>
      <c r="L49" s="175"/>
      <c r="M49" s="176"/>
      <c r="N49" s="143"/>
      <c r="O49" s="5"/>
      <c r="P49" s="5"/>
      <c r="Q49" s="5"/>
      <c r="R49" s="5"/>
      <c r="S49" s="5"/>
      <c r="T49" s="7"/>
    </row>
    <row r="50" spans="1:20" ht="15.75" customHeight="1" x14ac:dyDescent="0.2">
      <c r="A50" s="12"/>
      <c r="B50" s="13"/>
      <c r="C50" s="13"/>
      <c r="D50" s="13"/>
      <c r="E50" s="13"/>
      <c r="F50" s="13"/>
      <c r="G50" s="13"/>
      <c r="H50" s="13"/>
      <c r="I50" s="13"/>
      <c r="J50" s="13"/>
      <c r="K50" s="13"/>
      <c r="L50" s="13"/>
      <c r="M50" s="13"/>
      <c r="N50" s="165"/>
      <c r="O50" s="5"/>
      <c r="P50" s="5"/>
      <c r="Q50" s="5"/>
      <c r="R50" s="5"/>
      <c r="S50" s="5"/>
      <c r="T50" s="7"/>
    </row>
    <row r="51" spans="1:20" ht="15.75" customHeight="1" x14ac:dyDescent="0.25">
      <c r="A51" s="140" t="s">
        <v>72</v>
      </c>
      <c r="B51" s="141">
        <v>41122</v>
      </c>
      <c r="C51" s="141">
        <v>41153</v>
      </c>
      <c r="D51" s="141">
        <v>41183</v>
      </c>
      <c r="E51" s="141">
        <v>41214</v>
      </c>
      <c r="F51" s="141">
        <v>41244</v>
      </c>
      <c r="G51" s="141">
        <v>41275</v>
      </c>
      <c r="H51" s="141">
        <v>41306</v>
      </c>
      <c r="I51" s="141">
        <v>41334</v>
      </c>
      <c r="J51" s="141">
        <v>41365</v>
      </c>
      <c r="K51" s="141">
        <v>41395</v>
      </c>
      <c r="L51" s="141">
        <v>41426</v>
      </c>
      <c r="M51" s="142">
        <v>41456</v>
      </c>
      <c r="N51" s="143"/>
      <c r="O51" s="5"/>
      <c r="P51" s="5"/>
      <c r="Q51" s="5"/>
      <c r="R51" s="5"/>
      <c r="S51" s="5"/>
      <c r="T51" s="7"/>
    </row>
    <row r="52" spans="1:20" ht="14.65" customHeight="1" x14ac:dyDescent="0.2">
      <c r="A52" s="144" t="s">
        <v>55</v>
      </c>
      <c r="B52" s="145">
        <v>31</v>
      </c>
      <c r="C52" s="145">
        <v>30</v>
      </c>
      <c r="D52" s="145">
        <v>31</v>
      </c>
      <c r="E52" s="145">
        <v>30</v>
      </c>
      <c r="F52" s="145">
        <v>31</v>
      </c>
      <c r="G52" s="145">
        <v>31</v>
      </c>
      <c r="H52" s="145">
        <v>28</v>
      </c>
      <c r="I52" s="145">
        <v>31</v>
      </c>
      <c r="J52" s="145">
        <v>30</v>
      </c>
      <c r="K52" s="145">
        <v>31</v>
      </c>
      <c r="L52" s="145">
        <v>30</v>
      </c>
      <c r="M52" s="146">
        <v>31</v>
      </c>
      <c r="N52" s="143"/>
      <c r="O52" s="5"/>
      <c r="P52" s="5"/>
      <c r="Q52" s="5"/>
      <c r="R52" s="5"/>
      <c r="S52" s="5"/>
      <c r="T52" s="7"/>
    </row>
    <row r="53" spans="1:20" ht="14.65" customHeight="1" x14ac:dyDescent="0.2">
      <c r="A53" s="144" t="s">
        <v>56</v>
      </c>
      <c r="B53" s="145">
        <v>8</v>
      </c>
      <c r="C53" s="145">
        <v>10</v>
      </c>
      <c r="D53" s="145">
        <v>8</v>
      </c>
      <c r="E53" s="145">
        <v>8</v>
      </c>
      <c r="F53" s="145">
        <v>10</v>
      </c>
      <c r="G53" s="145">
        <v>8</v>
      </c>
      <c r="H53" s="145">
        <v>8</v>
      </c>
      <c r="I53" s="145">
        <v>10</v>
      </c>
      <c r="J53" s="145">
        <v>8</v>
      </c>
      <c r="K53" s="145">
        <v>8</v>
      </c>
      <c r="L53" s="145">
        <v>10</v>
      </c>
      <c r="M53" s="146">
        <v>10</v>
      </c>
      <c r="N53" s="143"/>
      <c r="O53" s="5"/>
      <c r="P53" s="5"/>
      <c r="Q53" s="5"/>
      <c r="R53" s="5"/>
      <c r="S53" s="5"/>
      <c r="T53" s="7"/>
    </row>
    <row r="54" spans="1:20" ht="14.65" customHeight="1" x14ac:dyDescent="0.2">
      <c r="A54" s="144" t="s">
        <v>57</v>
      </c>
      <c r="B54" s="145">
        <v>0</v>
      </c>
      <c r="C54" s="145">
        <v>0</v>
      </c>
      <c r="D54" s="145">
        <v>0</v>
      </c>
      <c r="E54" s="145">
        <v>0</v>
      </c>
      <c r="F54" s="145">
        <v>2</v>
      </c>
      <c r="G54" s="145">
        <v>1</v>
      </c>
      <c r="H54" s="145">
        <v>0</v>
      </c>
      <c r="I54" s="145">
        <v>2</v>
      </c>
      <c r="J54" s="145">
        <v>2</v>
      </c>
      <c r="K54" s="145">
        <v>2</v>
      </c>
      <c r="L54" s="145">
        <v>0</v>
      </c>
      <c r="M54" s="146">
        <v>0</v>
      </c>
      <c r="N54" s="143"/>
      <c r="O54" s="5"/>
      <c r="P54" s="5"/>
      <c r="Q54" s="5"/>
      <c r="R54" s="5"/>
      <c r="S54" s="5"/>
      <c r="T54" s="7"/>
    </row>
    <row r="55" spans="1:20" ht="14.65" customHeight="1" x14ac:dyDescent="0.2">
      <c r="A55" s="144" t="s">
        <v>58</v>
      </c>
      <c r="B55" s="145">
        <f t="shared" ref="B55:M55" si="2">B52-B53-B54-B57</f>
        <v>23</v>
      </c>
      <c r="C55" s="145">
        <f t="shared" si="2"/>
        <v>20</v>
      </c>
      <c r="D55" s="145">
        <f t="shared" si="2"/>
        <v>18</v>
      </c>
      <c r="E55" s="145">
        <f t="shared" si="2"/>
        <v>22</v>
      </c>
      <c r="F55" s="145">
        <f t="shared" si="2"/>
        <v>19</v>
      </c>
      <c r="G55" s="145">
        <f t="shared" si="2"/>
        <v>22</v>
      </c>
      <c r="H55" s="145">
        <f t="shared" si="2"/>
        <v>20</v>
      </c>
      <c r="I55" s="145">
        <f t="shared" si="2"/>
        <v>19</v>
      </c>
      <c r="J55" s="145">
        <f t="shared" si="2"/>
        <v>20</v>
      </c>
      <c r="K55" s="145">
        <f t="shared" si="2"/>
        <v>21</v>
      </c>
      <c r="L55" s="145">
        <f t="shared" si="2"/>
        <v>20</v>
      </c>
      <c r="M55" s="146">
        <f t="shared" si="2"/>
        <v>1</v>
      </c>
      <c r="N55" s="143"/>
      <c r="O55" s="5"/>
      <c r="P55" s="5"/>
      <c r="Q55" s="5"/>
      <c r="R55" s="5"/>
      <c r="S55" s="5"/>
      <c r="T55" s="7"/>
    </row>
    <row r="56" spans="1:20" ht="14.65" customHeight="1" x14ac:dyDescent="0.2">
      <c r="A56" s="147" t="s">
        <v>59</v>
      </c>
      <c r="B56" s="148">
        <v>15</v>
      </c>
      <c r="C56" s="148">
        <f>C55</f>
        <v>20</v>
      </c>
      <c r="D56" s="148">
        <f>D55</f>
        <v>18</v>
      </c>
      <c r="E56" s="148">
        <v>22</v>
      </c>
      <c r="F56" s="148">
        <v>15</v>
      </c>
      <c r="G56" s="148">
        <f>G55</f>
        <v>22</v>
      </c>
      <c r="H56" s="148">
        <v>15</v>
      </c>
      <c r="I56" s="148">
        <v>16</v>
      </c>
      <c r="J56" s="148">
        <f>J55</f>
        <v>20</v>
      </c>
      <c r="K56" s="148">
        <v>18</v>
      </c>
      <c r="L56" s="148">
        <v>19</v>
      </c>
      <c r="M56" s="149">
        <v>0</v>
      </c>
      <c r="N56" s="143"/>
      <c r="O56" s="5"/>
      <c r="P56" s="5"/>
      <c r="Q56" s="5"/>
      <c r="R56" s="5"/>
      <c r="S56" s="5"/>
      <c r="T56" s="7"/>
    </row>
    <row r="57" spans="1:20" ht="14.65" customHeight="1" x14ac:dyDescent="0.2">
      <c r="A57" s="144" t="s">
        <v>60</v>
      </c>
      <c r="B57" s="145">
        <v>0</v>
      </c>
      <c r="C57" s="145">
        <v>0</v>
      </c>
      <c r="D57" s="145">
        <v>5</v>
      </c>
      <c r="E57" s="145">
        <v>0</v>
      </c>
      <c r="F57" s="145">
        <v>0</v>
      </c>
      <c r="G57" s="145">
        <v>0</v>
      </c>
      <c r="H57" s="145">
        <v>0</v>
      </c>
      <c r="I57" s="145">
        <v>0</v>
      </c>
      <c r="J57" s="145">
        <v>0</v>
      </c>
      <c r="K57" s="145">
        <v>0</v>
      </c>
      <c r="L57" s="145">
        <v>0</v>
      </c>
      <c r="M57" s="146">
        <v>20</v>
      </c>
      <c r="N57" s="143"/>
      <c r="O57" s="5"/>
      <c r="P57" s="5"/>
      <c r="Q57" s="5"/>
      <c r="R57" s="5"/>
      <c r="S57" s="5"/>
      <c r="T57" s="7"/>
    </row>
    <row r="58" spans="1:20" ht="15.75" customHeight="1" x14ac:dyDescent="0.2">
      <c r="A58" s="150"/>
      <c r="B58" s="151"/>
      <c r="C58" s="152"/>
      <c r="D58" s="153"/>
      <c r="E58" s="153"/>
      <c r="F58" s="152"/>
      <c r="G58" s="154" t="s">
        <v>70</v>
      </c>
      <c r="H58" s="155"/>
      <c r="I58" s="155"/>
      <c r="J58" s="155"/>
      <c r="K58" s="155"/>
      <c r="L58" s="155"/>
      <c r="M58" s="156"/>
      <c r="N58" s="143"/>
      <c r="O58" s="5"/>
      <c r="P58" s="5"/>
      <c r="Q58" s="5"/>
      <c r="R58" s="5"/>
      <c r="S58" s="5"/>
      <c r="T58" s="7"/>
    </row>
    <row r="59" spans="1:20" ht="15.2" customHeight="1" x14ac:dyDescent="0.2">
      <c r="A59" s="157" t="s">
        <v>55</v>
      </c>
      <c r="B59" s="158">
        <f>SUM(B52:M52)</f>
        <v>365</v>
      </c>
      <c r="C59" s="159"/>
      <c r="D59" s="160">
        <v>1924</v>
      </c>
      <c r="E59" s="160">
        <f>D59</f>
        <v>1924</v>
      </c>
      <c r="F59" s="143"/>
      <c r="G59" s="161" t="s">
        <v>71</v>
      </c>
      <c r="H59" s="162"/>
      <c r="I59" s="162"/>
      <c r="J59" s="162"/>
      <c r="K59" s="162"/>
      <c r="L59" s="162"/>
      <c r="M59" s="163"/>
      <c r="N59" s="143"/>
      <c r="O59" s="5"/>
      <c r="P59" s="5"/>
      <c r="Q59" s="5"/>
      <c r="R59" s="5"/>
      <c r="S59" s="5"/>
      <c r="T59" s="7"/>
    </row>
    <row r="60" spans="1:20" ht="14.65" customHeight="1" x14ac:dyDescent="0.2">
      <c r="A60" s="157" t="s">
        <v>56</v>
      </c>
      <c r="B60" s="158">
        <f>SUM(B53:M53)</f>
        <v>106</v>
      </c>
      <c r="C60" s="159"/>
      <c r="D60" s="164"/>
      <c r="E60" s="164"/>
      <c r="F60" s="143"/>
      <c r="G60" s="165"/>
      <c r="H60" s="165"/>
      <c r="I60" s="165"/>
      <c r="J60" s="165"/>
      <c r="K60" s="165"/>
      <c r="L60" s="165"/>
      <c r="M60" s="166"/>
      <c r="N60" s="143"/>
      <c r="O60" s="5"/>
      <c r="P60" s="5"/>
      <c r="Q60" s="5"/>
      <c r="R60" s="5"/>
      <c r="S60" s="5"/>
      <c r="T60" s="7"/>
    </row>
    <row r="61" spans="1:20" ht="14.65" customHeight="1" x14ac:dyDescent="0.2">
      <c r="A61" s="157" t="s">
        <v>57</v>
      </c>
      <c r="B61" s="158">
        <f>SUM(B54:M54)</f>
        <v>9</v>
      </c>
      <c r="C61" s="159">
        <v>7.4</v>
      </c>
      <c r="D61" s="164">
        <f>B61*C61</f>
        <v>66.600000000000009</v>
      </c>
      <c r="E61" s="164">
        <f>D61</f>
        <v>66.600000000000009</v>
      </c>
      <c r="F61" s="143"/>
      <c r="G61" s="165"/>
      <c r="H61" s="165"/>
      <c r="I61" s="165"/>
      <c r="J61" s="165"/>
      <c r="K61" s="165"/>
      <c r="L61" s="165"/>
      <c r="M61" s="166"/>
      <c r="N61" s="143"/>
      <c r="O61" s="5"/>
      <c r="P61" s="5"/>
      <c r="Q61" s="5"/>
      <c r="R61" s="5"/>
      <c r="S61" s="5"/>
      <c r="T61" s="7"/>
    </row>
    <row r="62" spans="1:20" ht="14.65" customHeight="1" x14ac:dyDescent="0.2">
      <c r="A62" s="157" t="s">
        <v>58</v>
      </c>
      <c r="B62" s="158">
        <f>SUM(B55:M55)-1</f>
        <v>224</v>
      </c>
      <c r="C62" s="159"/>
      <c r="D62" s="164"/>
      <c r="E62" s="164"/>
      <c r="F62" s="143"/>
      <c r="G62" s="165"/>
      <c r="H62" s="165"/>
      <c r="I62" s="165"/>
      <c r="J62" s="165"/>
      <c r="K62" s="165"/>
      <c r="L62" s="165"/>
      <c r="M62" s="166"/>
      <c r="N62" s="143"/>
      <c r="O62" s="5"/>
      <c r="P62" s="5"/>
      <c r="Q62" s="5"/>
      <c r="R62" s="5"/>
      <c r="S62" s="5"/>
      <c r="T62" s="7"/>
    </row>
    <row r="63" spans="1:20" ht="14.65" customHeight="1" x14ac:dyDescent="0.2">
      <c r="A63" s="157" t="s">
        <v>60</v>
      </c>
      <c r="B63" s="158">
        <f>SUM(B57:M57)</f>
        <v>25</v>
      </c>
      <c r="C63" s="159">
        <v>7.4</v>
      </c>
      <c r="D63" s="164">
        <f>B63*C63</f>
        <v>185</v>
      </c>
      <c r="E63" s="164">
        <f>D63</f>
        <v>185</v>
      </c>
      <c r="F63" s="143"/>
      <c r="G63" s="165"/>
      <c r="H63" s="165"/>
      <c r="I63" s="165"/>
      <c r="J63" s="165"/>
      <c r="K63" s="165"/>
      <c r="L63" s="165"/>
      <c r="M63" s="166"/>
      <c r="N63" s="143"/>
      <c r="O63" s="5"/>
      <c r="P63" s="5"/>
      <c r="Q63" s="5"/>
      <c r="R63" s="5"/>
      <c r="S63" s="5"/>
      <c r="T63" s="7"/>
    </row>
    <row r="64" spans="1:20" ht="14.65" customHeight="1" x14ac:dyDescent="0.2">
      <c r="A64" s="157" t="s">
        <v>65</v>
      </c>
      <c r="B64" s="158">
        <v>5</v>
      </c>
      <c r="C64" s="159">
        <v>7.4</v>
      </c>
      <c r="D64" s="164">
        <f>B64*C64</f>
        <v>37</v>
      </c>
      <c r="E64" s="164"/>
      <c r="F64" s="143"/>
      <c r="G64" s="165"/>
      <c r="H64" s="165"/>
      <c r="I64" s="165"/>
      <c r="J64" s="165"/>
      <c r="K64" s="165"/>
      <c r="L64" s="165"/>
      <c r="M64" s="166"/>
      <c r="N64" s="143"/>
      <c r="O64" s="5"/>
      <c r="P64" s="5"/>
      <c r="Q64" s="5"/>
      <c r="R64" s="5"/>
      <c r="S64" s="5"/>
      <c r="T64" s="7"/>
    </row>
    <row r="65" spans="1:20" ht="16.5" customHeight="1" x14ac:dyDescent="0.25">
      <c r="A65" s="167" t="s">
        <v>59</v>
      </c>
      <c r="B65" s="168">
        <f>SUM(B56:M56)</f>
        <v>200</v>
      </c>
      <c r="C65" s="169"/>
      <c r="D65" s="170">
        <f>D59-D61-D63-D64</f>
        <v>1635.4</v>
      </c>
      <c r="E65" s="170">
        <f>E59-E61-E63-E64</f>
        <v>1672.4</v>
      </c>
      <c r="F65" s="171"/>
      <c r="G65" s="172"/>
      <c r="H65" s="172"/>
      <c r="I65" s="172"/>
      <c r="J65" s="172"/>
      <c r="K65" s="172"/>
      <c r="L65" s="172"/>
      <c r="M65" s="173"/>
      <c r="N65" s="143"/>
      <c r="O65" s="5"/>
      <c r="P65" s="5"/>
      <c r="Q65" s="5"/>
      <c r="R65" s="5"/>
      <c r="S65" s="5"/>
      <c r="T65" s="7"/>
    </row>
    <row r="66" spans="1:20" ht="15.2" customHeight="1" x14ac:dyDescent="0.2">
      <c r="A66" s="177"/>
      <c r="B66" s="178"/>
      <c r="C66" s="178"/>
      <c r="D66" s="178"/>
      <c r="E66" s="178"/>
      <c r="F66" s="178"/>
      <c r="G66" s="178"/>
      <c r="H66" s="178"/>
      <c r="I66" s="178"/>
      <c r="J66" s="178"/>
      <c r="K66" s="178"/>
      <c r="L66" s="178"/>
      <c r="M66" s="178"/>
      <c r="N66" s="165"/>
      <c r="O66" s="5"/>
      <c r="P66" s="5"/>
      <c r="Q66" s="5"/>
      <c r="R66" s="5"/>
      <c r="S66" s="5"/>
      <c r="T66" s="7"/>
    </row>
    <row r="67" spans="1:20" ht="15.75" customHeight="1" x14ac:dyDescent="0.2">
      <c r="A67" s="179"/>
      <c r="B67" s="172"/>
      <c r="C67" s="172"/>
      <c r="D67" s="172"/>
      <c r="E67" s="172"/>
      <c r="F67" s="172"/>
      <c r="G67" s="172"/>
      <c r="H67" s="172"/>
      <c r="I67" s="172"/>
      <c r="J67" s="172"/>
      <c r="K67" s="172"/>
      <c r="L67" s="172"/>
      <c r="M67" s="172"/>
      <c r="N67" s="165"/>
      <c r="O67" s="5"/>
      <c r="P67" s="5"/>
      <c r="Q67" s="5"/>
      <c r="R67" s="5"/>
      <c r="S67" s="5"/>
      <c r="T67" s="7"/>
    </row>
    <row r="68" spans="1:20" ht="15.75" customHeight="1" x14ac:dyDescent="0.25">
      <c r="A68" s="140" t="s">
        <v>73</v>
      </c>
      <c r="B68" s="141">
        <v>40756</v>
      </c>
      <c r="C68" s="141">
        <v>40787</v>
      </c>
      <c r="D68" s="141">
        <v>40817</v>
      </c>
      <c r="E68" s="141">
        <v>40848</v>
      </c>
      <c r="F68" s="141">
        <v>40878</v>
      </c>
      <c r="G68" s="141">
        <v>40909</v>
      </c>
      <c r="H68" s="141">
        <v>40940</v>
      </c>
      <c r="I68" s="141">
        <v>40969</v>
      </c>
      <c r="J68" s="141">
        <v>41000</v>
      </c>
      <c r="K68" s="141">
        <v>41030</v>
      </c>
      <c r="L68" s="141">
        <v>41061</v>
      </c>
      <c r="M68" s="142">
        <v>41091</v>
      </c>
      <c r="N68" s="143"/>
      <c r="O68" s="5"/>
      <c r="P68" s="5"/>
      <c r="Q68" s="5"/>
      <c r="R68" s="5"/>
      <c r="S68" s="5"/>
      <c r="T68" s="7"/>
    </row>
    <row r="69" spans="1:20" ht="14.65" customHeight="1" x14ac:dyDescent="0.2">
      <c r="A69" s="144" t="s">
        <v>55</v>
      </c>
      <c r="B69" s="145">
        <v>31</v>
      </c>
      <c r="C69" s="145">
        <v>30</v>
      </c>
      <c r="D69" s="145">
        <v>31</v>
      </c>
      <c r="E69" s="145">
        <v>30</v>
      </c>
      <c r="F69" s="145">
        <v>31</v>
      </c>
      <c r="G69" s="145">
        <v>31</v>
      </c>
      <c r="H69" s="145">
        <v>29</v>
      </c>
      <c r="I69" s="145">
        <v>31</v>
      </c>
      <c r="J69" s="145">
        <v>30</v>
      </c>
      <c r="K69" s="145">
        <v>31</v>
      </c>
      <c r="L69" s="145">
        <v>30</v>
      </c>
      <c r="M69" s="146">
        <v>31</v>
      </c>
      <c r="N69" s="143"/>
      <c r="O69" s="5"/>
      <c r="P69" s="5"/>
      <c r="Q69" s="5"/>
      <c r="R69" s="5"/>
      <c r="S69" s="5"/>
      <c r="T69" s="7"/>
    </row>
    <row r="70" spans="1:20" ht="14.65" customHeight="1" x14ac:dyDescent="0.2">
      <c r="A70" s="144" t="s">
        <v>56</v>
      </c>
      <c r="B70" s="145">
        <v>8</v>
      </c>
      <c r="C70" s="145">
        <v>8</v>
      </c>
      <c r="D70" s="145">
        <v>10</v>
      </c>
      <c r="E70" s="145">
        <v>8</v>
      </c>
      <c r="F70" s="145">
        <v>9</v>
      </c>
      <c r="G70" s="145">
        <v>9</v>
      </c>
      <c r="H70" s="145">
        <v>8</v>
      </c>
      <c r="I70" s="145">
        <v>9</v>
      </c>
      <c r="J70" s="145">
        <v>9</v>
      </c>
      <c r="K70" s="145">
        <v>8</v>
      </c>
      <c r="L70" s="145">
        <v>9</v>
      </c>
      <c r="M70" s="146">
        <v>10</v>
      </c>
      <c r="N70" s="143"/>
      <c r="O70" s="5"/>
      <c r="P70" s="5"/>
      <c r="Q70" s="5"/>
      <c r="R70" s="5"/>
      <c r="S70" s="5"/>
      <c r="T70" s="7"/>
    </row>
    <row r="71" spans="1:20" ht="14.65" customHeight="1" x14ac:dyDescent="0.2">
      <c r="A71" s="144" t="s">
        <v>57</v>
      </c>
      <c r="B71" s="145">
        <v>0</v>
      </c>
      <c r="C71" s="145">
        <v>0</v>
      </c>
      <c r="D71" s="145">
        <v>0</v>
      </c>
      <c r="E71" s="145">
        <v>0</v>
      </c>
      <c r="F71" s="145">
        <v>1</v>
      </c>
      <c r="G71" s="145">
        <v>0</v>
      </c>
      <c r="H71" s="145">
        <v>0</v>
      </c>
      <c r="I71" s="145">
        <v>0</v>
      </c>
      <c r="J71" s="145">
        <v>3</v>
      </c>
      <c r="K71" s="145">
        <v>3</v>
      </c>
      <c r="L71" s="145">
        <v>0</v>
      </c>
      <c r="M71" s="146">
        <v>0</v>
      </c>
      <c r="N71" s="143"/>
      <c r="O71" s="5"/>
      <c r="P71" s="5"/>
      <c r="Q71" s="5"/>
      <c r="R71" s="5"/>
      <c r="S71" s="5"/>
      <c r="T71" s="7"/>
    </row>
    <row r="72" spans="1:20" ht="14.65" customHeight="1" x14ac:dyDescent="0.2">
      <c r="A72" s="144" t="s">
        <v>58</v>
      </c>
      <c r="B72" s="145">
        <f t="shared" ref="B72:M72" si="3">B69-B70-B71-B74</f>
        <v>23</v>
      </c>
      <c r="C72" s="145">
        <f t="shared" si="3"/>
        <v>22</v>
      </c>
      <c r="D72" s="145">
        <f t="shared" si="3"/>
        <v>16</v>
      </c>
      <c r="E72" s="145">
        <f t="shared" si="3"/>
        <v>22</v>
      </c>
      <c r="F72" s="145">
        <f t="shared" si="3"/>
        <v>21</v>
      </c>
      <c r="G72" s="145">
        <f t="shared" si="3"/>
        <v>22</v>
      </c>
      <c r="H72" s="145">
        <f t="shared" si="3"/>
        <v>21</v>
      </c>
      <c r="I72" s="145">
        <f t="shared" si="3"/>
        <v>22</v>
      </c>
      <c r="J72" s="145">
        <f t="shared" si="3"/>
        <v>18</v>
      </c>
      <c r="K72" s="145">
        <f t="shared" si="3"/>
        <v>20</v>
      </c>
      <c r="L72" s="145">
        <f t="shared" si="3"/>
        <v>21</v>
      </c>
      <c r="M72" s="146">
        <f t="shared" si="3"/>
        <v>1</v>
      </c>
      <c r="N72" s="143"/>
      <c r="O72" s="5"/>
      <c r="P72" s="5"/>
      <c r="Q72" s="5"/>
      <c r="R72" s="5"/>
      <c r="S72" s="5"/>
      <c r="T72" s="7"/>
    </row>
    <row r="73" spans="1:20" ht="14.65" customHeight="1" x14ac:dyDescent="0.2">
      <c r="A73" s="147" t="s">
        <v>59</v>
      </c>
      <c r="B73" s="148">
        <v>16</v>
      </c>
      <c r="C73" s="148">
        <v>22</v>
      </c>
      <c r="D73" s="148">
        <v>16</v>
      </c>
      <c r="E73" s="148">
        <v>22</v>
      </c>
      <c r="F73" s="148">
        <v>13</v>
      </c>
      <c r="G73" s="148">
        <v>22</v>
      </c>
      <c r="H73" s="148">
        <v>16</v>
      </c>
      <c r="I73" s="148">
        <v>22</v>
      </c>
      <c r="J73" s="148">
        <v>15</v>
      </c>
      <c r="K73" s="148">
        <v>17</v>
      </c>
      <c r="L73" s="148">
        <v>19</v>
      </c>
      <c r="M73" s="149">
        <v>0</v>
      </c>
      <c r="N73" s="143"/>
      <c r="O73" s="5"/>
      <c r="P73" s="5"/>
      <c r="Q73" s="5"/>
      <c r="R73" s="5"/>
      <c r="S73" s="5"/>
      <c r="T73" s="7"/>
    </row>
    <row r="74" spans="1:20" ht="14.65" customHeight="1" x14ac:dyDescent="0.2">
      <c r="A74" s="144" t="s">
        <v>60</v>
      </c>
      <c r="B74" s="145">
        <v>0</v>
      </c>
      <c r="C74" s="145">
        <v>0</v>
      </c>
      <c r="D74" s="145">
        <v>5</v>
      </c>
      <c r="E74" s="145">
        <v>0</v>
      </c>
      <c r="F74" s="145">
        <v>0</v>
      </c>
      <c r="G74" s="145">
        <v>0</v>
      </c>
      <c r="H74" s="145">
        <v>0</v>
      </c>
      <c r="I74" s="145">
        <v>0</v>
      </c>
      <c r="J74" s="145">
        <v>0</v>
      </c>
      <c r="K74" s="145">
        <v>0</v>
      </c>
      <c r="L74" s="145">
        <v>0</v>
      </c>
      <c r="M74" s="146">
        <v>20</v>
      </c>
      <c r="N74" s="143"/>
      <c r="O74" s="5"/>
      <c r="P74" s="5"/>
      <c r="Q74" s="5"/>
      <c r="R74" s="5"/>
      <c r="S74" s="5"/>
      <c r="T74" s="7"/>
    </row>
    <row r="75" spans="1:20" ht="15.75" customHeight="1" x14ac:dyDescent="0.2">
      <c r="A75" s="150"/>
      <c r="B75" s="151"/>
      <c r="C75" s="152"/>
      <c r="D75" s="153"/>
      <c r="E75" s="153"/>
      <c r="F75" s="152"/>
      <c r="G75" s="154" t="s">
        <v>70</v>
      </c>
      <c r="H75" s="155"/>
      <c r="I75" s="155"/>
      <c r="J75" s="155"/>
      <c r="K75" s="155"/>
      <c r="L75" s="155"/>
      <c r="M75" s="156"/>
      <c r="N75" s="143"/>
      <c r="O75" s="5"/>
      <c r="P75" s="5"/>
      <c r="Q75" s="5"/>
      <c r="R75" s="5"/>
      <c r="S75" s="5"/>
      <c r="T75" s="7"/>
    </row>
    <row r="76" spans="1:20" ht="15.2" customHeight="1" x14ac:dyDescent="0.2">
      <c r="A76" s="157" t="s">
        <v>55</v>
      </c>
      <c r="B76" s="158">
        <f>SUM(B69:M69)</f>
        <v>366</v>
      </c>
      <c r="C76" s="159"/>
      <c r="D76" s="160">
        <v>1924</v>
      </c>
      <c r="E76" s="160">
        <f>D76</f>
        <v>1924</v>
      </c>
      <c r="F76" s="143"/>
      <c r="G76" s="161" t="s">
        <v>71</v>
      </c>
      <c r="H76" s="162"/>
      <c r="I76" s="162"/>
      <c r="J76" s="162"/>
      <c r="K76" s="162"/>
      <c r="L76" s="162"/>
      <c r="M76" s="163"/>
      <c r="N76" s="143"/>
      <c r="O76" s="5"/>
      <c r="P76" s="5"/>
      <c r="Q76" s="5"/>
      <c r="R76" s="5"/>
      <c r="S76" s="5"/>
      <c r="T76" s="7"/>
    </row>
    <row r="77" spans="1:20" ht="14.65" customHeight="1" x14ac:dyDescent="0.2">
      <c r="A77" s="157" t="s">
        <v>56</v>
      </c>
      <c r="B77" s="158">
        <f>SUM(B70:M70)</f>
        <v>105</v>
      </c>
      <c r="C77" s="159"/>
      <c r="D77" s="164"/>
      <c r="E77" s="164"/>
      <c r="F77" s="143"/>
      <c r="G77" s="165"/>
      <c r="H77" s="165"/>
      <c r="I77" s="165"/>
      <c r="J77" s="165"/>
      <c r="K77" s="165"/>
      <c r="L77" s="165"/>
      <c r="M77" s="166"/>
      <c r="N77" s="143"/>
      <c r="O77" s="5"/>
      <c r="P77" s="5"/>
      <c r="Q77" s="5"/>
      <c r="R77" s="5"/>
      <c r="S77" s="5"/>
      <c r="T77" s="7"/>
    </row>
    <row r="78" spans="1:20" ht="14.65" customHeight="1" x14ac:dyDescent="0.2">
      <c r="A78" s="157" t="s">
        <v>57</v>
      </c>
      <c r="B78" s="158">
        <f>SUM(B71:M71)</f>
        <v>7</v>
      </c>
      <c r="C78" s="159">
        <v>7.4</v>
      </c>
      <c r="D78" s="164">
        <f>B78*C78</f>
        <v>51.800000000000004</v>
      </c>
      <c r="E78" s="164">
        <f>D78</f>
        <v>51.800000000000004</v>
      </c>
      <c r="F78" s="143"/>
      <c r="G78" s="165"/>
      <c r="H78" s="165"/>
      <c r="I78" s="165"/>
      <c r="J78" s="165"/>
      <c r="K78" s="165"/>
      <c r="L78" s="165"/>
      <c r="M78" s="166"/>
      <c r="N78" s="143"/>
      <c r="O78" s="5"/>
      <c r="P78" s="5"/>
      <c r="Q78" s="5"/>
      <c r="R78" s="5"/>
      <c r="S78" s="5"/>
      <c r="T78" s="7"/>
    </row>
    <row r="79" spans="1:20" ht="14.65" customHeight="1" x14ac:dyDescent="0.2">
      <c r="A79" s="157" t="s">
        <v>58</v>
      </c>
      <c r="B79" s="158">
        <f>SUM(B72:M72)-1</f>
        <v>228</v>
      </c>
      <c r="C79" s="159"/>
      <c r="D79" s="164"/>
      <c r="E79" s="164"/>
      <c r="F79" s="143"/>
      <c r="G79" s="165"/>
      <c r="H79" s="165"/>
      <c r="I79" s="165"/>
      <c r="J79" s="165"/>
      <c r="K79" s="165"/>
      <c r="L79" s="165"/>
      <c r="M79" s="166"/>
      <c r="N79" s="143"/>
      <c r="O79" s="5"/>
      <c r="P79" s="5"/>
      <c r="Q79" s="5"/>
      <c r="R79" s="5"/>
      <c r="S79" s="5"/>
      <c r="T79" s="7"/>
    </row>
    <row r="80" spans="1:20" ht="14.65" customHeight="1" x14ac:dyDescent="0.2">
      <c r="A80" s="157" t="s">
        <v>60</v>
      </c>
      <c r="B80" s="158">
        <f>SUM(B74:M74)</f>
        <v>25</v>
      </c>
      <c r="C80" s="159">
        <v>7.4</v>
      </c>
      <c r="D80" s="164">
        <f>B80*C80</f>
        <v>185</v>
      </c>
      <c r="E80" s="164">
        <f>D80</f>
        <v>185</v>
      </c>
      <c r="F80" s="143"/>
      <c r="G80" s="165"/>
      <c r="H80" s="165"/>
      <c r="I80" s="165"/>
      <c r="J80" s="165"/>
      <c r="K80" s="165"/>
      <c r="L80" s="165"/>
      <c r="M80" s="166"/>
      <c r="N80" s="143"/>
      <c r="O80" s="5"/>
      <c r="P80" s="5"/>
      <c r="Q80" s="5"/>
      <c r="R80" s="5"/>
      <c r="S80" s="5"/>
      <c r="T80" s="7"/>
    </row>
    <row r="81" spans="1:20" ht="14.65" customHeight="1" x14ac:dyDescent="0.2">
      <c r="A81" s="157" t="s">
        <v>65</v>
      </c>
      <c r="B81" s="158">
        <v>5</v>
      </c>
      <c r="C81" s="159">
        <v>6.8</v>
      </c>
      <c r="D81" s="164">
        <f>B81*C81</f>
        <v>34</v>
      </c>
      <c r="E81" s="164"/>
      <c r="F81" s="143"/>
      <c r="G81" s="165"/>
      <c r="H81" s="165"/>
      <c r="I81" s="165"/>
      <c r="J81" s="165"/>
      <c r="K81" s="165"/>
      <c r="L81" s="165"/>
      <c r="M81" s="166"/>
      <c r="N81" s="143"/>
      <c r="O81" s="5"/>
      <c r="P81" s="5"/>
      <c r="Q81" s="5"/>
      <c r="R81" s="5"/>
      <c r="S81" s="5"/>
      <c r="T81" s="7"/>
    </row>
    <row r="82" spans="1:20" ht="16.5" customHeight="1" x14ac:dyDescent="0.25">
      <c r="A82" s="167" t="s">
        <v>59</v>
      </c>
      <c r="B82" s="168">
        <f>SUM(B73:M73)</f>
        <v>200</v>
      </c>
      <c r="C82" s="169"/>
      <c r="D82" s="170">
        <f>D76-D78-D80-D81</f>
        <v>1653.2</v>
      </c>
      <c r="E82" s="170">
        <f>E76-E78-E80-E81</f>
        <v>1687.2</v>
      </c>
      <c r="F82" s="171"/>
      <c r="G82" s="172"/>
      <c r="H82" s="172"/>
      <c r="I82" s="172"/>
      <c r="J82" s="172"/>
      <c r="K82" s="172"/>
      <c r="L82" s="172"/>
      <c r="M82" s="173"/>
      <c r="N82" s="143"/>
      <c r="O82" s="5"/>
      <c r="P82" s="5"/>
      <c r="Q82" s="5"/>
      <c r="R82" s="5"/>
      <c r="S82" s="5"/>
      <c r="T82" s="7"/>
    </row>
    <row r="83" spans="1:20" ht="15.2" customHeight="1" x14ac:dyDescent="0.2">
      <c r="A83" s="177"/>
      <c r="B83" s="178"/>
      <c r="C83" s="178"/>
      <c r="D83" s="178"/>
      <c r="E83" s="178"/>
      <c r="F83" s="178"/>
      <c r="G83" s="178"/>
      <c r="H83" s="178"/>
      <c r="I83" s="178"/>
      <c r="J83" s="178"/>
      <c r="K83" s="178"/>
      <c r="L83" s="178"/>
      <c r="M83" s="178"/>
      <c r="N83" s="165"/>
      <c r="O83" s="5"/>
      <c r="P83" s="5"/>
      <c r="Q83" s="5"/>
      <c r="R83" s="5"/>
      <c r="S83" s="5"/>
      <c r="T83" s="7"/>
    </row>
    <row r="84" spans="1:20" ht="14.65" customHeight="1" x14ac:dyDescent="0.2">
      <c r="A84" s="180"/>
      <c r="B84" s="165"/>
      <c r="C84" s="165"/>
      <c r="D84" s="165"/>
      <c r="E84" s="165"/>
      <c r="F84" s="165"/>
      <c r="G84" s="165"/>
      <c r="H84" s="165"/>
      <c r="I84" s="165"/>
      <c r="J84" s="165"/>
      <c r="K84" s="165"/>
      <c r="L84" s="165"/>
      <c r="M84" s="165"/>
      <c r="N84" s="165"/>
      <c r="O84" s="5"/>
      <c r="P84" s="5"/>
      <c r="Q84" s="5"/>
      <c r="R84" s="5"/>
      <c r="S84" s="5"/>
      <c r="T84" s="7"/>
    </row>
    <row r="85" spans="1:20" ht="14.65" customHeight="1" x14ac:dyDescent="0.2">
      <c r="A85" s="181"/>
      <c r="B85" s="182">
        <v>40391</v>
      </c>
      <c r="C85" s="182">
        <v>40422</v>
      </c>
      <c r="D85" s="182">
        <v>40452</v>
      </c>
      <c r="E85" s="182">
        <v>40483</v>
      </c>
      <c r="F85" s="182">
        <v>40513</v>
      </c>
      <c r="G85" s="182">
        <v>40544</v>
      </c>
      <c r="H85" s="182">
        <v>40575</v>
      </c>
      <c r="I85" s="182">
        <v>40603</v>
      </c>
      <c r="J85" s="182">
        <v>40634</v>
      </c>
      <c r="K85" s="182">
        <v>40664</v>
      </c>
      <c r="L85" s="182">
        <v>40695</v>
      </c>
      <c r="M85" s="182">
        <v>40725</v>
      </c>
      <c r="N85" s="165"/>
      <c r="O85" s="5"/>
      <c r="P85" s="5"/>
      <c r="Q85" s="5"/>
      <c r="R85" s="5"/>
      <c r="S85" s="5"/>
      <c r="T85" s="7"/>
    </row>
    <row r="86" spans="1:20" ht="14.65" customHeight="1" x14ac:dyDescent="0.2">
      <c r="A86" s="183" t="s">
        <v>55</v>
      </c>
      <c r="B86" s="158">
        <v>31</v>
      </c>
      <c r="C86" s="158">
        <v>30</v>
      </c>
      <c r="D86" s="158">
        <v>31</v>
      </c>
      <c r="E86" s="158">
        <v>30</v>
      </c>
      <c r="F86" s="158">
        <v>31</v>
      </c>
      <c r="G86" s="158">
        <v>31</v>
      </c>
      <c r="H86" s="158">
        <v>28</v>
      </c>
      <c r="I86" s="158">
        <v>31</v>
      </c>
      <c r="J86" s="158">
        <v>30</v>
      </c>
      <c r="K86" s="158">
        <v>31</v>
      </c>
      <c r="L86" s="158">
        <v>30</v>
      </c>
      <c r="M86" s="158">
        <v>31</v>
      </c>
      <c r="N86" s="184"/>
      <c r="O86" s="5"/>
      <c r="P86" s="5"/>
      <c r="Q86" s="5"/>
      <c r="R86" s="5"/>
      <c r="S86" s="5"/>
      <c r="T86" s="7"/>
    </row>
    <row r="87" spans="1:20" ht="14.65" customHeight="1" x14ac:dyDescent="0.2">
      <c r="A87" s="183" t="s">
        <v>56</v>
      </c>
      <c r="B87" s="158">
        <v>9</v>
      </c>
      <c r="C87" s="158">
        <v>8</v>
      </c>
      <c r="D87" s="158">
        <v>10</v>
      </c>
      <c r="E87" s="158">
        <v>8</v>
      </c>
      <c r="F87" s="158">
        <v>8</v>
      </c>
      <c r="G87" s="158">
        <v>10</v>
      </c>
      <c r="H87" s="158">
        <v>8</v>
      </c>
      <c r="I87" s="158">
        <v>8</v>
      </c>
      <c r="J87" s="158">
        <v>9</v>
      </c>
      <c r="K87" s="158">
        <v>9</v>
      </c>
      <c r="L87" s="158">
        <v>8</v>
      </c>
      <c r="M87" s="158">
        <v>10</v>
      </c>
      <c r="N87" s="184"/>
      <c r="O87" s="5"/>
      <c r="P87" s="5"/>
      <c r="Q87" s="5"/>
      <c r="R87" s="5"/>
      <c r="S87" s="5"/>
      <c r="T87" s="7"/>
    </row>
    <row r="88" spans="1:20" ht="14.65" customHeight="1" x14ac:dyDescent="0.2">
      <c r="A88" s="183" t="s">
        <v>57</v>
      </c>
      <c r="B88" s="158">
        <v>0</v>
      </c>
      <c r="C88" s="158">
        <v>0</v>
      </c>
      <c r="D88" s="158">
        <v>0</v>
      </c>
      <c r="E88" s="158">
        <v>0</v>
      </c>
      <c r="F88" s="158">
        <v>0</v>
      </c>
      <c r="G88" s="158">
        <v>0</v>
      </c>
      <c r="H88" s="158">
        <v>0</v>
      </c>
      <c r="I88" s="158">
        <v>0</v>
      </c>
      <c r="J88" s="158">
        <v>3</v>
      </c>
      <c r="K88" s="158">
        <v>1</v>
      </c>
      <c r="L88" s="158">
        <v>2</v>
      </c>
      <c r="M88" s="158">
        <v>0</v>
      </c>
      <c r="N88" s="184"/>
      <c r="O88" s="5"/>
      <c r="P88" s="5"/>
      <c r="Q88" s="5"/>
      <c r="R88" s="5"/>
      <c r="S88" s="5"/>
      <c r="T88" s="7"/>
    </row>
    <row r="89" spans="1:20" ht="14.65" customHeight="1" x14ac:dyDescent="0.2">
      <c r="A89" s="183" t="s">
        <v>58</v>
      </c>
      <c r="B89" s="158">
        <f t="shared" ref="B89:M89" si="4">B86-B87-B88-B91</f>
        <v>22</v>
      </c>
      <c r="C89" s="158">
        <f t="shared" si="4"/>
        <v>22</v>
      </c>
      <c r="D89" s="158">
        <f t="shared" si="4"/>
        <v>16</v>
      </c>
      <c r="E89" s="158">
        <f t="shared" si="4"/>
        <v>22</v>
      </c>
      <c r="F89" s="158">
        <f t="shared" si="4"/>
        <v>23</v>
      </c>
      <c r="G89" s="158">
        <f t="shared" si="4"/>
        <v>21</v>
      </c>
      <c r="H89" s="158">
        <f t="shared" si="4"/>
        <v>20</v>
      </c>
      <c r="I89" s="158">
        <f t="shared" si="4"/>
        <v>23</v>
      </c>
      <c r="J89" s="158">
        <f t="shared" si="4"/>
        <v>18</v>
      </c>
      <c r="K89" s="158">
        <f t="shared" si="4"/>
        <v>21</v>
      </c>
      <c r="L89" s="158">
        <f t="shared" si="4"/>
        <v>20</v>
      </c>
      <c r="M89" s="158">
        <f t="shared" si="4"/>
        <v>1</v>
      </c>
      <c r="N89" s="184"/>
      <c r="O89" s="5"/>
      <c r="P89" s="5"/>
      <c r="Q89" s="5"/>
      <c r="R89" s="5"/>
      <c r="S89" s="5"/>
      <c r="T89" s="7"/>
    </row>
    <row r="90" spans="1:20" ht="14.65" customHeight="1" x14ac:dyDescent="0.2">
      <c r="A90" s="183" t="s">
        <v>59</v>
      </c>
      <c r="B90" s="158">
        <v>13</v>
      </c>
      <c r="C90" s="158">
        <v>20</v>
      </c>
      <c r="D90" s="158">
        <v>18</v>
      </c>
      <c r="E90" s="158">
        <v>22</v>
      </c>
      <c r="F90" s="158">
        <v>15</v>
      </c>
      <c r="G90" s="158">
        <v>22</v>
      </c>
      <c r="H90" s="158">
        <v>16</v>
      </c>
      <c r="I90" s="158">
        <v>15</v>
      </c>
      <c r="J90" s="158">
        <v>21</v>
      </c>
      <c r="K90" s="158">
        <v>19</v>
      </c>
      <c r="L90" s="158">
        <v>19</v>
      </c>
      <c r="M90" s="158">
        <v>0</v>
      </c>
      <c r="N90" s="184"/>
      <c r="O90" s="5"/>
      <c r="P90" s="5"/>
      <c r="Q90" s="5"/>
      <c r="R90" s="5"/>
      <c r="S90" s="5"/>
      <c r="T90" s="7"/>
    </row>
    <row r="91" spans="1:20" ht="14.65" customHeight="1" x14ac:dyDescent="0.2">
      <c r="A91" s="183" t="s">
        <v>60</v>
      </c>
      <c r="B91" s="158">
        <v>0</v>
      </c>
      <c r="C91" s="158">
        <v>0</v>
      </c>
      <c r="D91" s="158">
        <v>5</v>
      </c>
      <c r="E91" s="158">
        <v>0</v>
      </c>
      <c r="F91" s="158">
        <v>0</v>
      </c>
      <c r="G91" s="158">
        <v>0</v>
      </c>
      <c r="H91" s="158">
        <v>0</v>
      </c>
      <c r="I91" s="158">
        <v>0</v>
      </c>
      <c r="J91" s="158">
        <v>0</v>
      </c>
      <c r="K91" s="158">
        <v>0</v>
      </c>
      <c r="L91" s="158">
        <v>0</v>
      </c>
      <c r="M91" s="158">
        <v>20</v>
      </c>
      <c r="N91" s="184"/>
      <c r="O91" s="5"/>
      <c r="P91" s="5"/>
      <c r="Q91" s="5"/>
      <c r="R91" s="5"/>
      <c r="S91" s="5"/>
      <c r="T91" s="7"/>
    </row>
    <row r="92" spans="1:20" ht="15.75" customHeight="1" x14ac:dyDescent="0.2">
      <c r="A92" s="185"/>
      <c r="B92" s="151"/>
      <c r="C92" s="152"/>
      <c r="D92" s="153"/>
      <c r="E92" s="153"/>
      <c r="F92" s="152"/>
      <c r="G92" s="152"/>
      <c r="H92" s="152"/>
      <c r="I92" s="152"/>
      <c r="J92" s="152"/>
      <c r="K92" s="152"/>
      <c r="L92" s="152"/>
      <c r="M92" s="152"/>
      <c r="N92" s="165"/>
      <c r="O92" s="5"/>
      <c r="P92" s="5"/>
      <c r="Q92" s="5"/>
      <c r="R92" s="5"/>
      <c r="S92" s="5"/>
      <c r="T92" s="7"/>
    </row>
    <row r="93" spans="1:20" ht="15.2" customHeight="1" x14ac:dyDescent="0.2">
      <c r="A93" s="183" t="s">
        <v>55</v>
      </c>
      <c r="B93" s="158">
        <f>SUM(B86:M86)</f>
        <v>365</v>
      </c>
      <c r="C93" s="159"/>
      <c r="D93" s="160">
        <v>1924</v>
      </c>
      <c r="E93" s="160">
        <f>D93</f>
        <v>1924</v>
      </c>
      <c r="F93" s="143"/>
      <c r="G93" s="165"/>
      <c r="H93" s="165"/>
      <c r="I93" s="165"/>
      <c r="J93" s="165"/>
      <c r="K93" s="165"/>
      <c r="L93" s="165"/>
      <c r="M93" s="165"/>
      <c r="N93" s="165"/>
      <c r="O93" s="5"/>
      <c r="P93" s="5"/>
      <c r="Q93" s="5"/>
      <c r="R93" s="5"/>
      <c r="S93" s="5"/>
      <c r="T93" s="7"/>
    </row>
    <row r="94" spans="1:20" ht="14.65" customHeight="1" x14ac:dyDescent="0.2">
      <c r="A94" s="183" t="s">
        <v>56</v>
      </c>
      <c r="B94" s="158">
        <f>SUM(B87:M87)</f>
        <v>105</v>
      </c>
      <c r="C94" s="159"/>
      <c r="D94" s="164">
        <f>C95*B95</f>
        <v>44.400000000000006</v>
      </c>
      <c r="E94" s="164">
        <f>D94</f>
        <v>44.400000000000006</v>
      </c>
      <c r="F94" s="143"/>
      <c r="G94" s="165"/>
      <c r="H94" s="165"/>
      <c r="I94" s="165"/>
      <c r="J94" s="165"/>
      <c r="K94" s="165"/>
      <c r="L94" s="165"/>
      <c r="M94" s="165"/>
      <c r="N94" s="165"/>
      <c r="O94" s="5"/>
      <c r="P94" s="5"/>
      <c r="Q94" s="5"/>
      <c r="R94" s="5"/>
      <c r="S94" s="5"/>
      <c r="T94" s="7"/>
    </row>
    <row r="95" spans="1:20" ht="14.65" customHeight="1" x14ac:dyDescent="0.2">
      <c r="A95" s="183" t="s">
        <v>57</v>
      </c>
      <c r="B95" s="158">
        <f>SUM(B88:M88)</f>
        <v>6</v>
      </c>
      <c r="C95" s="159">
        <v>7.4</v>
      </c>
      <c r="D95" s="164"/>
      <c r="E95" s="164"/>
      <c r="F95" s="143"/>
      <c r="G95" s="165"/>
      <c r="H95" s="165"/>
      <c r="I95" s="165"/>
      <c r="J95" s="165"/>
      <c r="K95" s="165"/>
      <c r="L95" s="165"/>
      <c r="M95" s="165"/>
      <c r="N95" s="165"/>
      <c r="O95" s="5"/>
      <c r="P95" s="5"/>
      <c r="Q95" s="5"/>
      <c r="R95" s="5"/>
      <c r="S95" s="5"/>
      <c r="T95" s="7"/>
    </row>
    <row r="96" spans="1:20" ht="14.65" customHeight="1" x14ac:dyDescent="0.2">
      <c r="A96" s="183" t="s">
        <v>58</v>
      </c>
      <c r="B96" s="158">
        <f>SUM(B89:M89)-1</f>
        <v>228</v>
      </c>
      <c r="C96" s="159"/>
      <c r="D96" s="164"/>
      <c r="E96" s="164"/>
      <c r="F96" s="143"/>
      <c r="G96" s="165"/>
      <c r="H96" s="165"/>
      <c r="I96" s="165"/>
      <c r="J96" s="165"/>
      <c r="K96" s="165"/>
      <c r="L96" s="165"/>
      <c r="M96" s="165"/>
      <c r="N96" s="165"/>
      <c r="O96" s="5"/>
      <c r="P96" s="5"/>
      <c r="Q96" s="5"/>
      <c r="R96" s="5"/>
      <c r="S96" s="5"/>
      <c r="T96" s="7"/>
    </row>
    <row r="97" spans="1:20" ht="14.65" customHeight="1" x14ac:dyDescent="0.2">
      <c r="A97" s="183" t="s">
        <v>59</v>
      </c>
      <c r="B97" s="158">
        <f>SUM(B90:M90)</f>
        <v>200</v>
      </c>
      <c r="C97" s="159"/>
      <c r="D97" s="164">
        <f>C98*B98</f>
        <v>185</v>
      </c>
      <c r="E97" s="164">
        <f>D97</f>
        <v>185</v>
      </c>
      <c r="F97" s="143"/>
      <c r="G97" s="165"/>
      <c r="H97" s="165"/>
      <c r="I97" s="165"/>
      <c r="J97" s="165"/>
      <c r="K97" s="165"/>
      <c r="L97" s="165"/>
      <c r="M97" s="165"/>
      <c r="N97" s="165"/>
      <c r="O97" s="5"/>
      <c r="P97" s="5"/>
      <c r="Q97" s="5"/>
      <c r="R97" s="5"/>
      <c r="S97" s="5"/>
      <c r="T97" s="7"/>
    </row>
    <row r="98" spans="1:20" ht="14.65" customHeight="1" x14ac:dyDescent="0.2">
      <c r="A98" s="183" t="s">
        <v>60</v>
      </c>
      <c r="B98" s="158">
        <f>SUM(B91:M91)</f>
        <v>25</v>
      </c>
      <c r="C98" s="159">
        <f>C95</f>
        <v>7.4</v>
      </c>
      <c r="D98" s="164">
        <f>C99*B99</f>
        <v>37</v>
      </c>
      <c r="E98" s="164"/>
      <c r="F98" s="143"/>
      <c r="G98" s="165"/>
      <c r="H98" s="165"/>
      <c r="I98" s="165"/>
      <c r="J98" s="165"/>
      <c r="K98" s="165"/>
      <c r="L98" s="165"/>
      <c r="M98" s="165"/>
      <c r="N98" s="165"/>
      <c r="O98" s="5"/>
      <c r="P98" s="5"/>
      <c r="Q98" s="5"/>
      <c r="R98" s="5"/>
      <c r="S98" s="5"/>
      <c r="T98" s="7"/>
    </row>
    <row r="99" spans="1:20" ht="16.5" customHeight="1" x14ac:dyDescent="0.25">
      <c r="A99" s="183" t="s">
        <v>65</v>
      </c>
      <c r="B99" s="158">
        <v>5</v>
      </c>
      <c r="C99" s="159">
        <f>C98</f>
        <v>7.4</v>
      </c>
      <c r="D99" s="170">
        <f>D93-D94-D97-D98</f>
        <v>1657.6</v>
      </c>
      <c r="E99" s="170">
        <f>E93-E94-E97-E98</f>
        <v>1694.6</v>
      </c>
      <c r="F99" s="143"/>
      <c r="G99" s="165"/>
      <c r="H99" s="165"/>
      <c r="I99" s="165"/>
      <c r="J99" s="165"/>
      <c r="K99" s="165"/>
      <c r="L99" s="165"/>
      <c r="M99" s="165"/>
      <c r="N99" s="165"/>
      <c r="O99" s="5"/>
      <c r="P99" s="5"/>
      <c r="Q99" s="5"/>
      <c r="R99" s="5"/>
      <c r="S99" s="5"/>
      <c r="T99" s="7"/>
    </row>
    <row r="100" spans="1:20" ht="15.2" customHeight="1" x14ac:dyDescent="0.2">
      <c r="A100" s="186"/>
      <c r="B100" s="152"/>
      <c r="C100" s="165"/>
      <c r="D100" s="178"/>
      <c r="E100" s="178"/>
      <c r="F100" s="165"/>
      <c r="G100" s="165"/>
      <c r="H100" s="165"/>
      <c r="I100" s="165"/>
      <c r="J100" s="165"/>
      <c r="K100" s="165"/>
      <c r="L100" s="165"/>
      <c r="M100" s="165"/>
      <c r="N100" s="165"/>
      <c r="O100" s="5"/>
      <c r="P100" s="5"/>
      <c r="Q100" s="5"/>
      <c r="R100" s="5"/>
      <c r="S100" s="5"/>
      <c r="T100" s="7"/>
    </row>
    <row r="101" spans="1:20" ht="14.65" customHeight="1" x14ac:dyDescent="0.2">
      <c r="A101" s="180"/>
      <c r="B101" s="165"/>
      <c r="C101" s="165"/>
      <c r="D101" s="165"/>
      <c r="E101" s="165"/>
      <c r="F101" s="165"/>
      <c r="G101" s="165"/>
      <c r="H101" s="165"/>
      <c r="I101" s="165"/>
      <c r="J101" s="165"/>
      <c r="K101" s="165"/>
      <c r="L101" s="165"/>
      <c r="M101" s="165"/>
      <c r="N101" s="165"/>
      <c r="O101" s="5"/>
      <c r="P101" s="5"/>
      <c r="Q101" s="5"/>
      <c r="R101" s="5"/>
      <c r="S101" s="5"/>
      <c r="T101" s="7"/>
    </row>
    <row r="102" spans="1:20" ht="14.65" customHeight="1" x14ac:dyDescent="0.2">
      <c r="A102" s="181"/>
      <c r="B102" s="182">
        <v>40026</v>
      </c>
      <c r="C102" s="182">
        <v>40057</v>
      </c>
      <c r="D102" s="182">
        <v>40087</v>
      </c>
      <c r="E102" s="182">
        <v>40118</v>
      </c>
      <c r="F102" s="182">
        <v>40148</v>
      </c>
      <c r="G102" s="182">
        <v>40179</v>
      </c>
      <c r="H102" s="182">
        <v>40210</v>
      </c>
      <c r="I102" s="182">
        <v>40238</v>
      </c>
      <c r="J102" s="182">
        <v>40269</v>
      </c>
      <c r="K102" s="182">
        <v>40299</v>
      </c>
      <c r="L102" s="182">
        <v>40330</v>
      </c>
      <c r="M102" s="182">
        <v>40360</v>
      </c>
      <c r="N102" s="165"/>
      <c r="O102" s="5"/>
      <c r="P102" s="5"/>
      <c r="Q102" s="5"/>
      <c r="R102" s="5"/>
      <c r="S102" s="5"/>
      <c r="T102" s="7"/>
    </row>
    <row r="103" spans="1:20" ht="14.65" customHeight="1" x14ac:dyDescent="0.2">
      <c r="A103" s="183" t="s">
        <v>55</v>
      </c>
      <c r="B103" s="158">
        <v>31</v>
      </c>
      <c r="C103" s="158">
        <v>30</v>
      </c>
      <c r="D103" s="158">
        <v>31</v>
      </c>
      <c r="E103" s="158">
        <v>30</v>
      </c>
      <c r="F103" s="158">
        <v>31</v>
      </c>
      <c r="G103" s="158">
        <v>31</v>
      </c>
      <c r="H103" s="158">
        <v>28</v>
      </c>
      <c r="I103" s="158">
        <v>31</v>
      </c>
      <c r="J103" s="158">
        <v>30</v>
      </c>
      <c r="K103" s="158">
        <v>31</v>
      </c>
      <c r="L103" s="158">
        <v>30</v>
      </c>
      <c r="M103" s="158">
        <v>31</v>
      </c>
      <c r="N103" s="184"/>
      <c r="O103" s="5"/>
      <c r="P103" s="5"/>
      <c r="Q103" s="5"/>
      <c r="R103" s="5"/>
      <c r="S103" s="5"/>
      <c r="T103" s="7"/>
    </row>
    <row r="104" spans="1:20" ht="14.65" customHeight="1" x14ac:dyDescent="0.2">
      <c r="A104" s="183" t="s">
        <v>56</v>
      </c>
      <c r="B104" s="158">
        <v>10</v>
      </c>
      <c r="C104" s="158">
        <v>8</v>
      </c>
      <c r="D104" s="158">
        <v>9</v>
      </c>
      <c r="E104" s="158">
        <v>9</v>
      </c>
      <c r="F104" s="158">
        <v>8</v>
      </c>
      <c r="G104" s="158">
        <v>10</v>
      </c>
      <c r="H104" s="158">
        <v>8</v>
      </c>
      <c r="I104" s="158">
        <v>8</v>
      </c>
      <c r="J104" s="158">
        <v>8</v>
      </c>
      <c r="K104" s="158">
        <v>10</v>
      </c>
      <c r="L104" s="158">
        <v>8</v>
      </c>
      <c r="M104" s="158">
        <v>9</v>
      </c>
      <c r="N104" s="184"/>
      <c r="O104" s="5"/>
      <c r="P104" s="5"/>
      <c r="Q104" s="5"/>
      <c r="R104" s="5"/>
      <c r="S104" s="5"/>
      <c r="T104" s="7"/>
    </row>
    <row r="105" spans="1:20" ht="14.65" customHeight="1" x14ac:dyDescent="0.2">
      <c r="A105" s="183" t="s">
        <v>57</v>
      </c>
      <c r="B105" s="158">
        <v>0</v>
      </c>
      <c r="C105" s="158">
        <v>0</v>
      </c>
      <c r="D105" s="158">
        <v>0</v>
      </c>
      <c r="E105" s="158">
        <v>0</v>
      </c>
      <c r="F105" s="158">
        <v>1</v>
      </c>
      <c r="G105" s="158">
        <v>1</v>
      </c>
      <c r="H105" s="158">
        <v>0</v>
      </c>
      <c r="I105" s="158">
        <v>3</v>
      </c>
      <c r="J105" s="158">
        <v>1</v>
      </c>
      <c r="K105" s="158">
        <v>2</v>
      </c>
      <c r="L105" s="158">
        <v>0</v>
      </c>
      <c r="M105" s="158">
        <v>0</v>
      </c>
      <c r="N105" s="184"/>
      <c r="O105" s="5"/>
      <c r="P105" s="5"/>
      <c r="Q105" s="5"/>
      <c r="R105" s="5"/>
      <c r="S105" s="5"/>
      <c r="T105" s="7"/>
    </row>
    <row r="106" spans="1:20" ht="14.65" customHeight="1" x14ac:dyDescent="0.2">
      <c r="A106" s="183" t="s">
        <v>58</v>
      </c>
      <c r="B106" s="158">
        <f t="shared" ref="B106:M106" si="5">B103-B104-B105-B108</f>
        <v>21</v>
      </c>
      <c r="C106" s="158">
        <f t="shared" si="5"/>
        <v>22</v>
      </c>
      <c r="D106" s="158">
        <f t="shared" si="5"/>
        <v>17</v>
      </c>
      <c r="E106" s="158">
        <f t="shared" si="5"/>
        <v>21</v>
      </c>
      <c r="F106" s="158">
        <f t="shared" si="5"/>
        <v>22</v>
      </c>
      <c r="G106" s="158">
        <f t="shared" si="5"/>
        <v>20</v>
      </c>
      <c r="H106" s="158">
        <f t="shared" si="5"/>
        <v>20</v>
      </c>
      <c r="I106" s="158">
        <f t="shared" si="5"/>
        <v>20</v>
      </c>
      <c r="J106" s="158">
        <f t="shared" si="5"/>
        <v>21</v>
      </c>
      <c r="K106" s="158">
        <f t="shared" si="5"/>
        <v>19</v>
      </c>
      <c r="L106" s="158">
        <f t="shared" si="5"/>
        <v>22</v>
      </c>
      <c r="M106" s="158">
        <f t="shared" si="5"/>
        <v>2</v>
      </c>
      <c r="N106" s="184"/>
      <c r="O106" s="5"/>
      <c r="P106" s="5"/>
      <c r="Q106" s="5"/>
      <c r="R106" s="5"/>
      <c r="S106" s="5"/>
      <c r="T106" s="7"/>
    </row>
    <row r="107" spans="1:20" ht="14.65" customHeight="1" x14ac:dyDescent="0.2">
      <c r="A107" s="183" t="s">
        <v>59</v>
      </c>
      <c r="B107" s="158">
        <v>13</v>
      </c>
      <c r="C107" s="158">
        <v>20</v>
      </c>
      <c r="D107" s="158">
        <v>18</v>
      </c>
      <c r="E107" s="158">
        <v>22</v>
      </c>
      <c r="F107" s="158">
        <v>15</v>
      </c>
      <c r="G107" s="158">
        <v>22</v>
      </c>
      <c r="H107" s="158">
        <v>16</v>
      </c>
      <c r="I107" s="158">
        <v>15</v>
      </c>
      <c r="J107" s="158">
        <v>21</v>
      </c>
      <c r="K107" s="158">
        <v>19</v>
      </c>
      <c r="L107" s="158">
        <v>19</v>
      </c>
      <c r="M107" s="158">
        <v>0</v>
      </c>
      <c r="N107" s="184"/>
      <c r="O107" s="5"/>
      <c r="P107" s="5"/>
      <c r="Q107" s="5"/>
      <c r="R107" s="5"/>
      <c r="S107" s="5"/>
      <c r="T107" s="7"/>
    </row>
    <row r="108" spans="1:20" ht="14.65" customHeight="1" x14ac:dyDescent="0.2">
      <c r="A108" s="183" t="s">
        <v>60</v>
      </c>
      <c r="B108" s="158">
        <v>0</v>
      </c>
      <c r="C108" s="158">
        <v>0</v>
      </c>
      <c r="D108" s="158">
        <v>5</v>
      </c>
      <c r="E108" s="158">
        <v>0</v>
      </c>
      <c r="F108" s="158">
        <v>0</v>
      </c>
      <c r="G108" s="158">
        <v>0</v>
      </c>
      <c r="H108" s="158">
        <v>0</v>
      </c>
      <c r="I108" s="158">
        <v>0</v>
      </c>
      <c r="J108" s="158">
        <v>0</v>
      </c>
      <c r="K108" s="158">
        <v>0</v>
      </c>
      <c r="L108" s="158">
        <v>0</v>
      </c>
      <c r="M108" s="158">
        <v>20</v>
      </c>
      <c r="N108" s="184"/>
      <c r="O108" s="5"/>
      <c r="P108" s="5"/>
      <c r="Q108" s="5"/>
      <c r="R108" s="5"/>
      <c r="S108" s="5"/>
      <c r="T108" s="7"/>
    </row>
    <row r="109" spans="1:20" ht="15.75" customHeight="1" x14ac:dyDescent="0.2">
      <c r="A109" s="185"/>
      <c r="B109" s="151"/>
      <c r="C109" s="152"/>
      <c r="D109" s="153"/>
      <c r="E109" s="153"/>
      <c r="F109" s="152"/>
      <c r="G109" s="152"/>
      <c r="H109" s="152"/>
      <c r="I109" s="152"/>
      <c r="J109" s="152"/>
      <c r="K109" s="152"/>
      <c r="L109" s="152"/>
      <c r="M109" s="152"/>
      <c r="N109" s="165"/>
      <c r="O109" s="5"/>
      <c r="P109" s="5"/>
      <c r="Q109" s="5"/>
      <c r="R109" s="5"/>
      <c r="S109" s="5"/>
      <c r="T109" s="7"/>
    </row>
    <row r="110" spans="1:20" ht="15.2" customHeight="1" x14ac:dyDescent="0.2">
      <c r="A110" s="183" t="s">
        <v>55</v>
      </c>
      <c r="B110" s="158">
        <f>SUM(B103:M103)</f>
        <v>365</v>
      </c>
      <c r="C110" s="159"/>
      <c r="D110" s="160">
        <v>1924</v>
      </c>
      <c r="E110" s="160">
        <f>D110</f>
        <v>1924</v>
      </c>
      <c r="F110" s="143"/>
      <c r="G110" s="165"/>
      <c r="H110" s="165"/>
      <c r="I110" s="165"/>
      <c r="J110" s="165"/>
      <c r="K110" s="165"/>
      <c r="L110" s="165"/>
      <c r="M110" s="165"/>
      <c r="N110" s="165"/>
      <c r="O110" s="5"/>
      <c r="P110" s="5"/>
      <c r="Q110" s="5"/>
      <c r="R110" s="5"/>
      <c r="S110" s="5"/>
      <c r="T110" s="7"/>
    </row>
    <row r="111" spans="1:20" ht="14.65" customHeight="1" x14ac:dyDescent="0.2">
      <c r="A111" s="183" t="s">
        <v>56</v>
      </c>
      <c r="B111" s="158">
        <f>SUM(B104:M104)</f>
        <v>105</v>
      </c>
      <c r="C111" s="159"/>
      <c r="D111" s="164">
        <f>C112*B112</f>
        <v>59.2</v>
      </c>
      <c r="E111" s="164">
        <f>D111</f>
        <v>59.2</v>
      </c>
      <c r="F111" s="143"/>
      <c r="G111" s="165"/>
      <c r="H111" s="165"/>
      <c r="I111" s="165"/>
      <c r="J111" s="165"/>
      <c r="K111" s="165"/>
      <c r="L111" s="165"/>
      <c r="M111" s="165"/>
      <c r="N111" s="165"/>
      <c r="O111" s="5"/>
      <c r="P111" s="5"/>
      <c r="Q111" s="5"/>
      <c r="R111" s="5"/>
      <c r="S111" s="5"/>
      <c r="T111" s="7"/>
    </row>
    <row r="112" spans="1:20" ht="14.65" customHeight="1" x14ac:dyDescent="0.2">
      <c r="A112" s="183" t="s">
        <v>57</v>
      </c>
      <c r="B112" s="158">
        <f>SUM(B105:M105)</f>
        <v>8</v>
      </c>
      <c r="C112" s="159">
        <v>7.4</v>
      </c>
      <c r="D112" s="164"/>
      <c r="E112" s="164"/>
      <c r="F112" s="143"/>
      <c r="G112" s="165"/>
      <c r="H112" s="165"/>
      <c r="I112" s="165"/>
      <c r="J112" s="165"/>
      <c r="K112" s="165"/>
      <c r="L112" s="165"/>
      <c r="M112" s="165"/>
      <c r="N112" s="165"/>
      <c r="O112" s="5"/>
      <c r="P112" s="5"/>
      <c r="Q112" s="5"/>
      <c r="R112" s="5"/>
      <c r="S112" s="5"/>
      <c r="T112" s="7"/>
    </row>
    <row r="113" spans="1:20" ht="14.65" customHeight="1" x14ac:dyDescent="0.2">
      <c r="A113" s="183" t="s">
        <v>58</v>
      </c>
      <c r="B113" s="158">
        <f>SUM(B106:M106)-1</f>
        <v>226</v>
      </c>
      <c r="C113" s="159"/>
      <c r="D113" s="164"/>
      <c r="E113" s="164"/>
      <c r="F113" s="143"/>
      <c r="G113" s="165"/>
      <c r="H113" s="165"/>
      <c r="I113" s="165"/>
      <c r="J113" s="165"/>
      <c r="K113" s="165"/>
      <c r="L113" s="165"/>
      <c r="M113" s="165"/>
      <c r="N113" s="165"/>
      <c r="O113" s="5"/>
      <c r="P113" s="5"/>
      <c r="Q113" s="5"/>
      <c r="R113" s="5"/>
      <c r="S113" s="5"/>
      <c r="T113" s="7"/>
    </row>
    <row r="114" spans="1:20" ht="14.65" customHeight="1" x14ac:dyDescent="0.2">
      <c r="A114" s="183" t="s">
        <v>59</v>
      </c>
      <c r="B114" s="158">
        <f>SUM(B107:M107)</f>
        <v>200</v>
      </c>
      <c r="C114" s="159"/>
      <c r="D114" s="164">
        <f>C115*B115</f>
        <v>185</v>
      </c>
      <c r="E114" s="164">
        <f>D114</f>
        <v>185</v>
      </c>
      <c r="F114" s="143"/>
      <c r="G114" s="165"/>
      <c r="H114" s="165"/>
      <c r="I114" s="165"/>
      <c r="J114" s="165"/>
      <c r="K114" s="165"/>
      <c r="L114" s="165"/>
      <c r="M114" s="165"/>
      <c r="N114" s="165"/>
      <c r="O114" s="5"/>
      <c r="P114" s="5"/>
      <c r="Q114" s="5"/>
      <c r="R114" s="5"/>
      <c r="S114" s="5"/>
      <c r="T114" s="7"/>
    </row>
    <row r="115" spans="1:20" ht="14.65" customHeight="1" x14ac:dyDescent="0.2">
      <c r="A115" s="183" t="s">
        <v>60</v>
      </c>
      <c r="B115" s="158">
        <f>SUM(B108:M108)</f>
        <v>25</v>
      </c>
      <c r="C115" s="159">
        <f>C112</f>
        <v>7.4</v>
      </c>
      <c r="D115" s="164">
        <f>C116*B116</f>
        <v>37</v>
      </c>
      <c r="E115" s="164"/>
      <c r="F115" s="143"/>
      <c r="G115" s="165"/>
      <c r="H115" s="165"/>
      <c r="I115" s="165"/>
      <c r="J115" s="165"/>
      <c r="K115" s="165"/>
      <c r="L115" s="165"/>
      <c r="M115" s="165"/>
      <c r="N115" s="165"/>
      <c r="O115" s="5"/>
      <c r="P115" s="5"/>
      <c r="Q115" s="5"/>
      <c r="R115" s="5"/>
      <c r="S115" s="5"/>
      <c r="T115" s="7"/>
    </row>
    <row r="116" spans="1:20" ht="16.5" customHeight="1" x14ac:dyDescent="0.25">
      <c r="A116" s="183" t="s">
        <v>65</v>
      </c>
      <c r="B116" s="158">
        <v>5</v>
      </c>
      <c r="C116" s="159">
        <f>C115</f>
        <v>7.4</v>
      </c>
      <c r="D116" s="170">
        <f>D110-D111-D114-D115</f>
        <v>1642.8</v>
      </c>
      <c r="E116" s="170">
        <f>E110-E111-E114-E115</f>
        <v>1679.8</v>
      </c>
      <c r="F116" s="143"/>
      <c r="G116" s="165"/>
      <c r="H116" s="165"/>
      <c r="I116" s="165"/>
      <c r="J116" s="165"/>
      <c r="K116" s="165"/>
      <c r="L116" s="165"/>
      <c r="M116" s="165"/>
      <c r="N116" s="165"/>
      <c r="O116" s="5"/>
      <c r="P116" s="5"/>
      <c r="Q116" s="5"/>
      <c r="R116" s="5"/>
      <c r="S116" s="5"/>
      <c r="T116" s="7"/>
    </row>
    <row r="117" spans="1:20" ht="15.2" customHeight="1" x14ac:dyDescent="0.2">
      <c r="A117" s="186"/>
      <c r="B117" s="152"/>
      <c r="C117" s="165"/>
      <c r="D117" s="178"/>
      <c r="E117" s="178"/>
      <c r="F117" s="165"/>
      <c r="G117" s="165"/>
      <c r="H117" s="165"/>
      <c r="I117" s="165"/>
      <c r="J117" s="165"/>
      <c r="K117" s="165"/>
      <c r="L117" s="165"/>
      <c r="M117" s="165"/>
      <c r="N117" s="165"/>
      <c r="O117" s="5"/>
      <c r="P117" s="5"/>
      <c r="Q117" s="5"/>
      <c r="R117" s="5"/>
      <c r="S117" s="5"/>
      <c r="T117" s="7"/>
    </row>
    <row r="118" spans="1:20" ht="14.65" customHeight="1" x14ac:dyDescent="0.2">
      <c r="A118" s="180"/>
      <c r="B118" s="165"/>
      <c r="C118" s="165"/>
      <c r="D118" s="165"/>
      <c r="E118" s="165"/>
      <c r="F118" s="165"/>
      <c r="G118" s="165"/>
      <c r="H118" s="165"/>
      <c r="I118" s="165"/>
      <c r="J118" s="165"/>
      <c r="K118" s="165"/>
      <c r="L118" s="165"/>
      <c r="M118" s="165"/>
      <c r="N118" s="165"/>
      <c r="O118" s="5"/>
      <c r="P118" s="5"/>
      <c r="Q118" s="5"/>
      <c r="R118" s="5"/>
      <c r="S118" s="5"/>
      <c r="T118" s="7"/>
    </row>
    <row r="119" spans="1:20" ht="14.65" customHeight="1" x14ac:dyDescent="0.2">
      <c r="A119" s="181"/>
      <c r="B119" s="182">
        <v>39661</v>
      </c>
      <c r="C119" s="182">
        <v>39692</v>
      </c>
      <c r="D119" s="182">
        <v>39722</v>
      </c>
      <c r="E119" s="182">
        <v>39753</v>
      </c>
      <c r="F119" s="182">
        <v>39783</v>
      </c>
      <c r="G119" s="182">
        <v>39814</v>
      </c>
      <c r="H119" s="182">
        <v>39845</v>
      </c>
      <c r="I119" s="182">
        <v>39873</v>
      </c>
      <c r="J119" s="182">
        <v>39904</v>
      </c>
      <c r="K119" s="182">
        <v>39934</v>
      </c>
      <c r="L119" s="182">
        <v>39965</v>
      </c>
      <c r="M119" s="182">
        <v>39995</v>
      </c>
      <c r="N119" s="165"/>
      <c r="O119" s="5"/>
      <c r="P119" s="5"/>
      <c r="Q119" s="5"/>
      <c r="R119" s="5"/>
      <c r="S119" s="5"/>
      <c r="T119" s="7"/>
    </row>
    <row r="120" spans="1:20" ht="14.65" customHeight="1" x14ac:dyDescent="0.2">
      <c r="A120" s="183" t="s">
        <v>55</v>
      </c>
      <c r="B120" s="158">
        <v>31</v>
      </c>
      <c r="C120" s="158">
        <v>30</v>
      </c>
      <c r="D120" s="158">
        <v>31</v>
      </c>
      <c r="E120" s="158">
        <v>30</v>
      </c>
      <c r="F120" s="158">
        <v>31</v>
      </c>
      <c r="G120" s="158">
        <v>31</v>
      </c>
      <c r="H120" s="158">
        <v>28</v>
      </c>
      <c r="I120" s="158">
        <v>31</v>
      </c>
      <c r="J120" s="158">
        <v>30</v>
      </c>
      <c r="K120" s="158">
        <v>31</v>
      </c>
      <c r="L120" s="158">
        <v>30</v>
      </c>
      <c r="M120" s="158">
        <v>31</v>
      </c>
      <c r="N120" s="184"/>
      <c r="O120" s="5"/>
      <c r="P120" s="5"/>
      <c r="Q120" s="5"/>
      <c r="R120" s="5"/>
      <c r="S120" s="5"/>
      <c r="T120" s="7"/>
    </row>
    <row r="121" spans="1:20" ht="14.65" customHeight="1" x14ac:dyDescent="0.2">
      <c r="A121" s="183" t="s">
        <v>56</v>
      </c>
      <c r="B121" s="158">
        <v>10</v>
      </c>
      <c r="C121" s="158">
        <v>8</v>
      </c>
      <c r="D121" s="158">
        <v>8</v>
      </c>
      <c r="E121" s="158">
        <v>10</v>
      </c>
      <c r="F121" s="158">
        <v>8</v>
      </c>
      <c r="G121" s="158">
        <v>9</v>
      </c>
      <c r="H121" s="158">
        <v>8</v>
      </c>
      <c r="I121" s="158">
        <v>9</v>
      </c>
      <c r="J121" s="158">
        <v>8</v>
      </c>
      <c r="K121" s="158">
        <v>10</v>
      </c>
      <c r="L121" s="158">
        <v>8</v>
      </c>
      <c r="M121" s="158">
        <v>8</v>
      </c>
      <c r="N121" s="184"/>
      <c r="O121" s="5"/>
      <c r="P121" s="5"/>
      <c r="Q121" s="5"/>
      <c r="R121" s="5"/>
      <c r="S121" s="5"/>
      <c r="T121" s="7"/>
    </row>
    <row r="122" spans="1:20" ht="14.65" customHeight="1" x14ac:dyDescent="0.2">
      <c r="A122" s="183" t="s">
        <v>57</v>
      </c>
      <c r="B122" s="158">
        <v>0</v>
      </c>
      <c r="C122" s="158">
        <v>0</v>
      </c>
      <c r="D122" s="158">
        <v>0</v>
      </c>
      <c r="E122" s="158">
        <v>0</v>
      </c>
      <c r="F122" s="158">
        <v>2</v>
      </c>
      <c r="G122" s="158">
        <v>1</v>
      </c>
      <c r="H122" s="158">
        <v>0</v>
      </c>
      <c r="I122" s="158">
        <v>0</v>
      </c>
      <c r="J122" s="158">
        <v>3</v>
      </c>
      <c r="K122" s="158">
        <v>2</v>
      </c>
      <c r="L122" s="158">
        <v>1</v>
      </c>
      <c r="M122" s="158">
        <v>0</v>
      </c>
      <c r="N122" s="184"/>
      <c r="O122" s="5"/>
      <c r="P122" s="5"/>
      <c r="Q122" s="5"/>
      <c r="R122" s="5"/>
      <c r="S122" s="5"/>
      <c r="T122" s="7"/>
    </row>
    <row r="123" spans="1:20" ht="14.65" customHeight="1" x14ac:dyDescent="0.2">
      <c r="A123" s="183" t="s">
        <v>58</v>
      </c>
      <c r="B123" s="158">
        <f t="shared" ref="B123:M123" si="6">B120-B121-B122-B125</f>
        <v>21</v>
      </c>
      <c r="C123" s="158">
        <f t="shared" si="6"/>
        <v>22</v>
      </c>
      <c r="D123" s="158">
        <f t="shared" si="6"/>
        <v>20</v>
      </c>
      <c r="E123" s="158">
        <f t="shared" si="6"/>
        <v>20</v>
      </c>
      <c r="F123" s="158">
        <f t="shared" si="6"/>
        <v>21</v>
      </c>
      <c r="G123" s="158">
        <f t="shared" si="6"/>
        <v>21</v>
      </c>
      <c r="H123" s="158">
        <f t="shared" si="6"/>
        <v>20</v>
      </c>
      <c r="I123" s="158">
        <f t="shared" si="6"/>
        <v>22</v>
      </c>
      <c r="J123" s="158">
        <f t="shared" si="6"/>
        <v>19</v>
      </c>
      <c r="K123" s="158">
        <f t="shared" si="6"/>
        <v>19</v>
      </c>
      <c r="L123" s="158">
        <f t="shared" si="6"/>
        <v>21</v>
      </c>
      <c r="M123" s="158">
        <f t="shared" si="6"/>
        <v>3</v>
      </c>
      <c r="N123" s="184"/>
      <c r="O123" s="5"/>
      <c r="P123" s="5"/>
      <c r="Q123" s="5"/>
      <c r="R123" s="5"/>
      <c r="S123" s="5"/>
      <c r="T123" s="7"/>
    </row>
    <row r="124" spans="1:20" ht="14.65" customHeight="1" x14ac:dyDescent="0.2">
      <c r="A124" s="183" t="s">
        <v>59</v>
      </c>
      <c r="B124" s="158">
        <v>13</v>
      </c>
      <c r="C124" s="158">
        <v>20</v>
      </c>
      <c r="D124" s="158">
        <v>18</v>
      </c>
      <c r="E124" s="158">
        <v>22</v>
      </c>
      <c r="F124" s="158">
        <v>15</v>
      </c>
      <c r="G124" s="158">
        <v>22</v>
      </c>
      <c r="H124" s="158">
        <v>16</v>
      </c>
      <c r="I124" s="158">
        <v>15</v>
      </c>
      <c r="J124" s="158">
        <v>21</v>
      </c>
      <c r="K124" s="158">
        <v>19</v>
      </c>
      <c r="L124" s="158">
        <v>19</v>
      </c>
      <c r="M124" s="158">
        <v>0</v>
      </c>
      <c r="N124" s="184"/>
      <c r="O124" s="5"/>
      <c r="P124" s="5"/>
      <c r="Q124" s="5"/>
      <c r="R124" s="5"/>
      <c r="S124" s="5"/>
      <c r="T124" s="7"/>
    </row>
    <row r="125" spans="1:20" ht="14.65" customHeight="1" x14ac:dyDescent="0.2">
      <c r="A125" s="183" t="s">
        <v>60</v>
      </c>
      <c r="B125" s="158">
        <v>0</v>
      </c>
      <c r="C125" s="158">
        <v>0</v>
      </c>
      <c r="D125" s="158">
        <v>3</v>
      </c>
      <c r="E125" s="158">
        <v>0</v>
      </c>
      <c r="F125" s="158">
        <v>0</v>
      </c>
      <c r="G125" s="158">
        <v>0</v>
      </c>
      <c r="H125" s="158">
        <v>0</v>
      </c>
      <c r="I125" s="158">
        <v>0</v>
      </c>
      <c r="J125" s="158">
        <v>0</v>
      </c>
      <c r="K125" s="158">
        <v>0</v>
      </c>
      <c r="L125" s="158">
        <v>0</v>
      </c>
      <c r="M125" s="158">
        <v>20</v>
      </c>
      <c r="N125" s="184"/>
      <c r="O125" s="5"/>
      <c r="P125" s="5"/>
      <c r="Q125" s="5"/>
      <c r="R125" s="5"/>
      <c r="S125" s="5"/>
      <c r="T125" s="7"/>
    </row>
    <row r="126" spans="1:20" ht="15.75" customHeight="1" x14ac:dyDescent="0.2">
      <c r="A126" s="185"/>
      <c r="B126" s="151"/>
      <c r="C126" s="152"/>
      <c r="D126" s="153"/>
      <c r="E126" s="153"/>
      <c r="F126" s="152"/>
      <c r="G126" s="152"/>
      <c r="H126" s="152"/>
      <c r="I126" s="152"/>
      <c r="J126" s="152"/>
      <c r="K126" s="152"/>
      <c r="L126" s="152"/>
      <c r="M126" s="152"/>
      <c r="N126" s="165"/>
      <c r="O126" s="5"/>
      <c r="P126" s="5"/>
      <c r="Q126" s="5"/>
      <c r="R126" s="5"/>
      <c r="S126" s="5"/>
      <c r="T126" s="7"/>
    </row>
    <row r="127" spans="1:20" ht="15.2" customHeight="1" x14ac:dyDescent="0.2">
      <c r="A127" s="183" t="s">
        <v>55</v>
      </c>
      <c r="B127" s="158">
        <f>SUM(B120:M120)</f>
        <v>365</v>
      </c>
      <c r="C127" s="159"/>
      <c r="D127" s="160">
        <v>1924</v>
      </c>
      <c r="E127" s="160">
        <f>D127</f>
        <v>1924</v>
      </c>
      <c r="F127" s="143"/>
      <c r="G127" s="165"/>
      <c r="H127" s="165"/>
      <c r="I127" s="165"/>
      <c r="J127" s="165"/>
      <c r="K127" s="165"/>
      <c r="L127" s="165"/>
      <c r="M127" s="165"/>
      <c r="N127" s="165"/>
      <c r="O127" s="5"/>
      <c r="P127" s="5"/>
      <c r="Q127" s="5"/>
      <c r="R127" s="5"/>
      <c r="S127" s="5"/>
      <c r="T127" s="7"/>
    </row>
    <row r="128" spans="1:20" ht="14.65" customHeight="1" x14ac:dyDescent="0.2">
      <c r="A128" s="183" t="s">
        <v>56</v>
      </c>
      <c r="B128" s="158">
        <f>SUM(B121:M121)</f>
        <v>104</v>
      </c>
      <c r="C128" s="159"/>
      <c r="D128" s="164">
        <f>C129*B129</f>
        <v>66.600000000000009</v>
      </c>
      <c r="E128" s="164">
        <f>D128</f>
        <v>66.600000000000009</v>
      </c>
      <c r="F128" s="143"/>
      <c r="G128" s="165"/>
      <c r="H128" s="165"/>
      <c r="I128" s="165"/>
      <c r="J128" s="165"/>
      <c r="K128" s="165"/>
      <c r="L128" s="165"/>
      <c r="M128" s="165"/>
      <c r="N128" s="165"/>
      <c r="O128" s="5"/>
      <c r="P128" s="5"/>
      <c r="Q128" s="5"/>
      <c r="R128" s="5"/>
      <c r="S128" s="5"/>
      <c r="T128" s="7"/>
    </row>
    <row r="129" spans="1:20" ht="14.65" customHeight="1" x14ac:dyDescent="0.2">
      <c r="A129" s="183" t="s">
        <v>57</v>
      </c>
      <c r="B129" s="158">
        <f>SUM(B122:M122)</f>
        <v>9</v>
      </c>
      <c r="C129" s="159">
        <v>7.4</v>
      </c>
      <c r="D129" s="164"/>
      <c r="E129" s="164"/>
      <c r="F129" s="143"/>
      <c r="G129" s="165"/>
      <c r="H129" s="165"/>
      <c r="I129" s="165"/>
      <c r="J129" s="165"/>
      <c r="K129" s="165"/>
      <c r="L129" s="165"/>
      <c r="M129" s="165"/>
      <c r="N129" s="165"/>
      <c r="O129" s="5"/>
      <c r="P129" s="5"/>
      <c r="Q129" s="5"/>
      <c r="R129" s="5"/>
      <c r="S129" s="5"/>
      <c r="T129" s="7"/>
    </row>
    <row r="130" spans="1:20" ht="14.65" customHeight="1" x14ac:dyDescent="0.2">
      <c r="A130" s="183" t="s">
        <v>58</v>
      </c>
      <c r="B130" s="158">
        <f>SUM(B123:M123)-1</f>
        <v>228</v>
      </c>
      <c r="C130" s="159"/>
      <c r="D130" s="164"/>
      <c r="E130" s="164"/>
      <c r="F130" s="143"/>
      <c r="G130" s="165"/>
      <c r="H130" s="165"/>
      <c r="I130" s="165"/>
      <c r="J130" s="165"/>
      <c r="K130" s="165"/>
      <c r="L130" s="165"/>
      <c r="M130" s="165"/>
      <c r="N130" s="165"/>
      <c r="O130" s="5"/>
      <c r="P130" s="5"/>
      <c r="Q130" s="5"/>
      <c r="R130" s="5"/>
      <c r="S130" s="5"/>
      <c r="T130" s="7"/>
    </row>
    <row r="131" spans="1:20" ht="14.65" customHeight="1" x14ac:dyDescent="0.2">
      <c r="A131" s="183" t="s">
        <v>59</v>
      </c>
      <c r="B131" s="158">
        <f>SUM(B124:M124)</f>
        <v>200</v>
      </c>
      <c r="C131" s="159"/>
      <c r="D131" s="164">
        <f>C132*B132</f>
        <v>170.20000000000002</v>
      </c>
      <c r="E131" s="164">
        <f>D131</f>
        <v>170.20000000000002</v>
      </c>
      <c r="F131" s="143"/>
      <c r="G131" s="165"/>
      <c r="H131" s="165"/>
      <c r="I131" s="165"/>
      <c r="J131" s="165"/>
      <c r="K131" s="165"/>
      <c r="L131" s="165"/>
      <c r="M131" s="165"/>
      <c r="N131" s="165"/>
      <c r="O131" s="5"/>
      <c r="P131" s="5"/>
      <c r="Q131" s="5"/>
      <c r="R131" s="5"/>
      <c r="S131" s="5"/>
      <c r="T131" s="7"/>
    </row>
    <row r="132" spans="1:20" ht="14.65" customHeight="1" x14ac:dyDescent="0.2">
      <c r="A132" s="183" t="s">
        <v>60</v>
      </c>
      <c r="B132" s="158">
        <f>SUM(B125:M125)</f>
        <v>23</v>
      </c>
      <c r="C132" s="159">
        <f>C129</f>
        <v>7.4</v>
      </c>
      <c r="D132" s="164">
        <f>C133*B133</f>
        <v>37</v>
      </c>
      <c r="E132" s="164"/>
      <c r="F132" s="143"/>
      <c r="G132" s="165"/>
      <c r="H132" s="165"/>
      <c r="I132" s="165"/>
      <c r="J132" s="165"/>
      <c r="K132" s="165"/>
      <c r="L132" s="165"/>
      <c r="M132" s="165"/>
      <c r="N132" s="165"/>
      <c r="O132" s="5"/>
      <c r="P132" s="5"/>
      <c r="Q132" s="5"/>
      <c r="R132" s="5"/>
      <c r="S132" s="5"/>
      <c r="T132" s="7"/>
    </row>
    <row r="133" spans="1:20" ht="16.5" customHeight="1" x14ac:dyDescent="0.25">
      <c r="A133" s="183" t="s">
        <v>65</v>
      </c>
      <c r="B133" s="158">
        <v>5</v>
      </c>
      <c r="C133" s="159">
        <f>C132</f>
        <v>7.4</v>
      </c>
      <c r="D133" s="170">
        <f>D127-D128-D131-D132</f>
        <v>1650.2</v>
      </c>
      <c r="E133" s="170">
        <f>E127-E128-E131-E132</f>
        <v>1687.2</v>
      </c>
      <c r="F133" s="143"/>
      <c r="G133" s="165"/>
      <c r="H133" s="165"/>
      <c r="I133" s="165"/>
      <c r="J133" s="165"/>
      <c r="K133" s="165"/>
      <c r="L133" s="165"/>
      <c r="M133" s="165"/>
      <c r="N133" s="165"/>
      <c r="O133" s="5"/>
      <c r="P133" s="5"/>
      <c r="Q133" s="5"/>
      <c r="R133" s="5"/>
      <c r="S133" s="5"/>
      <c r="T133" s="7"/>
    </row>
    <row r="134" spans="1:20" ht="15.2" customHeight="1" x14ac:dyDescent="0.2">
      <c r="A134" s="186"/>
      <c r="B134" s="152"/>
      <c r="C134" s="165"/>
      <c r="D134" s="178"/>
      <c r="E134" s="178"/>
      <c r="F134" s="165"/>
      <c r="G134" s="165"/>
      <c r="H134" s="165"/>
      <c r="I134" s="165"/>
      <c r="J134" s="165"/>
      <c r="K134" s="165"/>
      <c r="L134" s="165"/>
      <c r="M134" s="165"/>
      <c r="N134" s="165"/>
      <c r="O134" s="5"/>
      <c r="P134" s="5"/>
      <c r="Q134" s="5"/>
      <c r="R134" s="5"/>
      <c r="S134" s="5"/>
      <c r="T134" s="7"/>
    </row>
    <row r="135" spans="1:20" ht="14.65" customHeight="1" x14ac:dyDescent="0.2">
      <c r="A135" s="180"/>
      <c r="B135" s="165"/>
      <c r="C135" s="165"/>
      <c r="D135" s="165"/>
      <c r="E135" s="165"/>
      <c r="F135" s="165"/>
      <c r="G135" s="165"/>
      <c r="H135" s="165"/>
      <c r="I135" s="165"/>
      <c r="J135" s="165"/>
      <c r="K135" s="165"/>
      <c r="L135" s="165"/>
      <c r="M135" s="165"/>
      <c r="N135" s="165"/>
      <c r="O135" s="5"/>
      <c r="P135" s="5"/>
      <c r="Q135" s="5"/>
      <c r="R135" s="5"/>
      <c r="S135" s="5"/>
      <c r="T135" s="7"/>
    </row>
    <row r="136" spans="1:20" ht="14.65" customHeight="1" x14ac:dyDescent="0.2">
      <c r="A136" s="181"/>
      <c r="B136" s="182">
        <v>39295</v>
      </c>
      <c r="C136" s="182">
        <v>39326</v>
      </c>
      <c r="D136" s="182">
        <v>39356</v>
      </c>
      <c r="E136" s="182">
        <v>39387</v>
      </c>
      <c r="F136" s="182">
        <v>39417</v>
      </c>
      <c r="G136" s="182">
        <v>39448</v>
      </c>
      <c r="H136" s="182">
        <v>39479</v>
      </c>
      <c r="I136" s="182">
        <v>39508</v>
      </c>
      <c r="J136" s="182">
        <v>39539</v>
      </c>
      <c r="K136" s="182">
        <v>39569</v>
      </c>
      <c r="L136" s="182">
        <v>39600</v>
      </c>
      <c r="M136" s="182">
        <v>39630</v>
      </c>
      <c r="N136" s="165"/>
      <c r="O136" s="5"/>
      <c r="P136" s="5"/>
      <c r="Q136" s="5"/>
      <c r="R136" s="5"/>
      <c r="S136" s="5"/>
      <c r="T136" s="7"/>
    </row>
    <row r="137" spans="1:20" ht="14.65" customHeight="1" x14ac:dyDescent="0.2">
      <c r="A137" s="183" t="s">
        <v>55</v>
      </c>
      <c r="B137" s="158">
        <v>31</v>
      </c>
      <c r="C137" s="158">
        <v>30</v>
      </c>
      <c r="D137" s="158">
        <v>31</v>
      </c>
      <c r="E137" s="158">
        <v>30</v>
      </c>
      <c r="F137" s="158">
        <v>31</v>
      </c>
      <c r="G137" s="158">
        <v>31</v>
      </c>
      <c r="H137" s="158">
        <v>29</v>
      </c>
      <c r="I137" s="158">
        <v>31</v>
      </c>
      <c r="J137" s="158">
        <v>30</v>
      </c>
      <c r="K137" s="158">
        <v>31</v>
      </c>
      <c r="L137" s="158">
        <v>30</v>
      </c>
      <c r="M137" s="158">
        <v>31</v>
      </c>
      <c r="N137" s="184"/>
      <c r="O137" s="5"/>
      <c r="P137" s="5"/>
      <c r="Q137" s="5"/>
      <c r="R137" s="5"/>
      <c r="S137" s="5"/>
      <c r="T137" s="7"/>
    </row>
    <row r="138" spans="1:20" ht="14.65" customHeight="1" x14ac:dyDescent="0.2">
      <c r="A138" s="183" t="s">
        <v>56</v>
      </c>
      <c r="B138" s="158">
        <v>8</v>
      </c>
      <c r="C138" s="158">
        <v>10</v>
      </c>
      <c r="D138" s="158">
        <v>8</v>
      </c>
      <c r="E138" s="158">
        <v>8</v>
      </c>
      <c r="F138" s="158">
        <v>10</v>
      </c>
      <c r="G138" s="158">
        <v>8</v>
      </c>
      <c r="H138" s="158">
        <v>8</v>
      </c>
      <c r="I138" s="158">
        <v>10</v>
      </c>
      <c r="J138" s="158">
        <v>8</v>
      </c>
      <c r="K138" s="158">
        <v>9</v>
      </c>
      <c r="L138" s="158">
        <v>9</v>
      </c>
      <c r="M138" s="158">
        <v>8</v>
      </c>
      <c r="N138" s="184"/>
      <c r="O138" s="5"/>
      <c r="P138" s="5"/>
      <c r="Q138" s="5"/>
      <c r="R138" s="5"/>
      <c r="S138" s="5"/>
      <c r="T138" s="7"/>
    </row>
    <row r="139" spans="1:20" ht="14.65" customHeight="1" x14ac:dyDescent="0.2">
      <c r="A139" s="183" t="s">
        <v>57</v>
      </c>
      <c r="B139" s="158">
        <v>0</v>
      </c>
      <c r="C139" s="158">
        <v>0</v>
      </c>
      <c r="D139" s="158">
        <v>0</v>
      </c>
      <c r="E139" s="158">
        <v>0</v>
      </c>
      <c r="F139" s="158">
        <v>2</v>
      </c>
      <c r="G139" s="158">
        <v>1</v>
      </c>
      <c r="H139" s="158">
        <v>0</v>
      </c>
      <c r="I139" s="158">
        <v>3</v>
      </c>
      <c r="J139" s="158">
        <v>1</v>
      </c>
      <c r="K139" s="158">
        <v>2</v>
      </c>
      <c r="L139" s="158">
        <v>0</v>
      </c>
      <c r="M139" s="158">
        <v>0</v>
      </c>
      <c r="N139" s="184"/>
      <c r="O139" s="5"/>
      <c r="P139" s="5"/>
      <c r="Q139" s="5"/>
      <c r="R139" s="5"/>
      <c r="S139" s="5"/>
      <c r="T139" s="7"/>
    </row>
    <row r="140" spans="1:20" ht="14.65" customHeight="1" x14ac:dyDescent="0.2">
      <c r="A140" s="183" t="s">
        <v>58</v>
      </c>
      <c r="B140" s="158">
        <f t="shared" ref="B140:L140" si="7">B137-B138-B139</f>
        <v>23</v>
      </c>
      <c r="C140" s="158">
        <f t="shared" si="7"/>
        <v>20</v>
      </c>
      <c r="D140" s="158">
        <f t="shared" si="7"/>
        <v>23</v>
      </c>
      <c r="E140" s="158">
        <f t="shared" si="7"/>
        <v>22</v>
      </c>
      <c r="F140" s="158">
        <f t="shared" si="7"/>
        <v>19</v>
      </c>
      <c r="G140" s="158">
        <f t="shared" si="7"/>
        <v>22</v>
      </c>
      <c r="H140" s="158">
        <f t="shared" si="7"/>
        <v>21</v>
      </c>
      <c r="I140" s="158">
        <f t="shared" si="7"/>
        <v>18</v>
      </c>
      <c r="J140" s="158">
        <f t="shared" si="7"/>
        <v>21</v>
      </c>
      <c r="K140" s="158">
        <f t="shared" si="7"/>
        <v>20</v>
      </c>
      <c r="L140" s="158">
        <f t="shared" si="7"/>
        <v>21</v>
      </c>
      <c r="M140" s="158">
        <v>0</v>
      </c>
      <c r="N140" s="184"/>
      <c r="O140" s="5"/>
      <c r="P140" s="5"/>
      <c r="Q140" s="5"/>
      <c r="R140" s="5"/>
      <c r="S140" s="5"/>
      <c r="T140" s="7"/>
    </row>
    <row r="141" spans="1:20" ht="14.65" customHeight="1" x14ac:dyDescent="0.2">
      <c r="A141" s="183" t="s">
        <v>59</v>
      </c>
      <c r="B141" s="158">
        <v>13</v>
      </c>
      <c r="C141" s="158">
        <v>20</v>
      </c>
      <c r="D141" s="158">
        <v>18</v>
      </c>
      <c r="E141" s="158">
        <v>22</v>
      </c>
      <c r="F141" s="158">
        <v>15</v>
      </c>
      <c r="G141" s="158">
        <v>22</v>
      </c>
      <c r="H141" s="158">
        <v>16</v>
      </c>
      <c r="I141" s="158">
        <v>15</v>
      </c>
      <c r="J141" s="158">
        <v>21</v>
      </c>
      <c r="K141" s="158">
        <v>19</v>
      </c>
      <c r="L141" s="158">
        <v>19</v>
      </c>
      <c r="M141" s="158">
        <v>0</v>
      </c>
      <c r="N141" s="184"/>
      <c r="O141" s="5"/>
      <c r="P141" s="5"/>
      <c r="Q141" s="5"/>
      <c r="R141" s="5"/>
      <c r="S141" s="5"/>
      <c r="T141" s="7"/>
    </row>
    <row r="142" spans="1:20" ht="14.65" customHeight="1" x14ac:dyDescent="0.2">
      <c r="A142" s="185"/>
      <c r="B142" s="151"/>
      <c r="C142" s="152"/>
      <c r="D142" s="152"/>
      <c r="E142" s="152"/>
      <c r="F142" s="152"/>
      <c r="G142" s="152"/>
      <c r="H142" s="152"/>
      <c r="I142" s="152"/>
      <c r="J142" s="152"/>
      <c r="K142" s="152"/>
      <c r="L142" s="152"/>
      <c r="M142" s="152"/>
      <c r="N142" s="165"/>
      <c r="O142" s="5"/>
      <c r="P142" s="5"/>
      <c r="Q142" s="5"/>
      <c r="R142" s="5"/>
      <c r="S142" s="5"/>
      <c r="T142" s="7"/>
    </row>
    <row r="143" spans="1:20" ht="14.65" customHeight="1" x14ac:dyDescent="0.2">
      <c r="A143" s="183" t="s">
        <v>55</v>
      </c>
      <c r="B143" s="158">
        <f>SUM(B137:M137)</f>
        <v>366</v>
      </c>
      <c r="C143" s="184"/>
      <c r="D143" s="165"/>
      <c r="E143" s="165"/>
      <c r="F143" s="165"/>
      <c r="G143" s="165"/>
      <c r="H143" s="165"/>
      <c r="I143" s="165"/>
      <c r="J143" s="165"/>
      <c r="K143" s="165"/>
      <c r="L143" s="165"/>
      <c r="M143" s="165"/>
      <c r="N143" s="165"/>
      <c r="O143" s="5"/>
      <c r="P143" s="5"/>
      <c r="Q143" s="5"/>
      <c r="R143" s="5"/>
      <c r="S143" s="5"/>
      <c r="T143" s="7"/>
    </row>
    <row r="144" spans="1:20" ht="14.65" customHeight="1" x14ac:dyDescent="0.2">
      <c r="A144" s="183" t="s">
        <v>56</v>
      </c>
      <c r="B144" s="158">
        <f>SUM(B138:M138)</f>
        <v>104</v>
      </c>
      <c r="C144" s="184"/>
      <c r="D144" s="165"/>
      <c r="E144" s="165"/>
      <c r="F144" s="165"/>
      <c r="G144" s="165"/>
      <c r="H144" s="165"/>
      <c r="I144" s="165"/>
      <c r="J144" s="165"/>
      <c r="K144" s="165"/>
      <c r="L144" s="165"/>
      <c r="M144" s="165"/>
      <c r="N144" s="165"/>
      <c r="O144" s="5"/>
      <c r="P144" s="5"/>
      <c r="Q144" s="5"/>
      <c r="R144" s="5"/>
      <c r="S144" s="5"/>
      <c r="T144" s="7"/>
    </row>
    <row r="145" spans="1:20" ht="14.65" customHeight="1" x14ac:dyDescent="0.2">
      <c r="A145" s="183" t="s">
        <v>57</v>
      </c>
      <c r="B145" s="158">
        <f>SUM(B139:M139)</f>
        <v>9</v>
      </c>
      <c r="C145" s="184"/>
      <c r="D145" s="165"/>
      <c r="E145" s="165"/>
      <c r="F145" s="165"/>
      <c r="G145" s="165"/>
      <c r="H145" s="165"/>
      <c r="I145" s="165"/>
      <c r="J145" s="165"/>
      <c r="K145" s="165"/>
      <c r="L145" s="165"/>
      <c r="M145" s="165"/>
      <c r="N145" s="165"/>
      <c r="O145" s="5"/>
      <c r="P145" s="5"/>
      <c r="Q145" s="5"/>
      <c r="R145" s="5"/>
      <c r="S145" s="5"/>
      <c r="T145" s="7"/>
    </row>
    <row r="146" spans="1:20" ht="14.65" customHeight="1" x14ac:dyDescent="0.2">
      <c r="A146" s="183" t="s">
        <v>58</v>
      </c>
      <c r="B146" s="158">
        <f>SUM(B140:M140)-1</f>
        <v>229</v>
      </c>
      <c r="C146" s="184"/>
      <c r="D146" s="165"/>
      <c r="E146" s="165"/>
      <c r="F146" s="165"/>
      <c r="G146" s="165"/>
      <c r="H146" s="165"/>
      <c r="I146" s="165"/>
      <c r="J146" s="165"/>
      <c r="K146" s="165"/>
      <c r="L146" s="165"/>
      <c r="M146" s="165"/>
      <c r="N146" s="165"/>
      <c r="O146" s="5"/>
      <c r="P146" s="5"/>
      <c r="Q146" s="5"/>
      <c r="R146" s="5"/>
      <c r="S146" s="5"/>
      <c r="T146" s="7"/>
    </row>
    <row r="147" spans="1:20" ht="14.65" customHeight="1" x14ac:dyDescent="0.2">
      <c r="A147" s="183" t="s">
        <v>59</v>
      </c>
      <c r="B147" s="158">
        <f>SUM(B141:M141)</f>
        <v>200</v>
      </c>
      <c r="C147" s="187"/>
      <c r="D147" s="188"/>
      <c r="E147" s="188"/>
      <c r="F147" s="188"/>
      <c r="G147" s="188"/>
      <c r="H147" s="188"/>
      <c r="I147" s="188"/>
      <c r="J147" s="188"/>
      <c r="K147" s="188"/>
      <c r="L147" s="188"/>
      <c r="M147" s="188"/>
      <c r="N147" s="188"/>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3"/>
  <sheetViews>
    <sheetView showGridLines="0" workbookViewId="0">
      <selection activeCell="C59" sqref="C59"/>
    </sheetView>
  </sheetViews>
  <sheetFormatPr defaultColWidth="11.28515625" defaultRowHeight="13.5" customHeight="1" x14ac:dyDescent="0.2"/>
  <cols>
    <col min="1" max="1" width="14.28515625" style="189" customWidth="1"/>
    <col min="2" max="2" width="17.28515625" style="189" customWidth="1"/>
    <col min="3" max="3" width="12.42578125" style="189" customWidth="1"/>
    <col min="4" max="4" width="12.140625" style="189" customWidth="1"/>
    <col min="5" max="5" width="11.42578125" style="189" customWidth="1"/>
    <col min="6" max="6" width="14.140625" style="189" customWidth="1"/>
    <col min="7" max="7" width="12.140625" style="189" customWidth="1"/>
    <col min="8" max="8" width="10.28515625" style="189" customWidth="1"/>
    <col min="9" max="256" width="11.28515625" style="189" customWidth="1"/>
  </cols>
  <sheetData>
    <row r="1" spans="1:10" ht="16.5" customHeight="1" x14ac:dyDescent="0.2">
      <c r="A1" s="190" t="s">
        <v>74</v>
      </c>
      <c r="B1" s="191"/>
      <c r="C1" s="192"/>
      <c r="D1" s="193"/>
      <c r="E1" s="194"/>
      <c r="F1" s="2"/>
      <c r="G1" s="2"/>
      <c r="H1" s="2"/>
      <c r="I1" s="2"/>
      <c r="J1" s="3"/>
    </row>
    <row r="2" spans="1:10" ht="15.75" customHeight="1" x14ac:dyDescent="0.2">
      <c r="A2" s="195" t="s">
        <v>75</v>
      </c>
      <c r="B2" s="196"/>
      <c r="C2" s="124"/>
      <c r="D2" s="197"/>
      <c r="E2" s="198"/>
      <c r="F2" s="5"/>
      <c r="G2" s="5"/>
      <c r="H2" s="5"/>
      <c r="I2" s="5"/>
      <c r="J2" s="7"/>
    </row>
    <row r="3" spans="1:10" ht="16.5" customHeight="1" x14ac:dyDescent="0.2">
      <c r="A3" s="199" t="s">
        <v>76</v>
      </c>
      <c r="B3" s="200"/>
      <c r="C3" s="201"/>
      <c r="D3" s="202"/>
      <c r="E3" s="198"/>
      <c r="F3" s="4"/>
      <c r="G3" s="4"/>
      <c r="H3" s="4"/>
      <c r="I3" s="4"/>
      <c r="J3" s="95"/>
    </row>
    <row r="4" spans="1:10" ht="8.1" customHeight="1" x14ac:dyDescent="0.2">
      <c r="A4" s="203"/>
      <c r="B4" s="204"/>
      <c r="C4" s="204"/>
      <c r="D4" s="204"/>
      <c r="E4" s="4"/>
      <c r="F4" s="4"/>
      <c r="G4" s="4"/>
      <c r="H4" s="4"/>
      <c r="I4" s="4"/>
      <c r="J4" s="95"/>
    </row>
    <row r="5" spans="1:10" ht="8.1" customHeight="1" x14ac:dyDescent="0.2">
      <c r="A5" s="98"/>
      <c r="B5" s="5"/>
      <c r="C5" s="5"/>
      <c r="D5" s="5"/>
      <c r="E5" s="4"/>
      <c r="F5" s="4"/>
      <c r="G5" s="4"/>
      <c r="H5" s="4"/>
      <c r="I5" s="4"/>
      <c r="J5" s="95"/>
    </row>
    <row r="6" spans="1:10" ht="8.1" customHeight="1" x14ac:dyDescent="0.2">
      <c r="A6" s="98"/>
      <c r="B6" s="5"/>
      <c r="C6" s="5"/>
      <c r="D6" s="5"/>
      <c r="E6" s="4"/>
      <c r="F6" s="4"/>
      <c r="G6" s="4"/>
      <c r="H6" s="4"/>
      <c r="I6" s="4"/>
      <c r="J6" s="95"/>
    </row>
    <row r="7" spans="1:10" ht="8.1" customHeight="1" x14ac:dyDescent="0.2">
      <c r="A7" s="98"/>
      <c r="B7" s="5"/>
      <c r="C7" s="5"/>
      <c r="D7" s="5"/>
      <c r="E7" s="4"/>
      <c r="F7" s="4"/>
      <c r="G7" s="4"/>
      <c r="H7" s="4"/>
      <c r="I7" s="4"/>
      <c r="J7" s="95"/>
    </row>
    <row r="8" spans="1:10" ht="8.1" customHeight="1" x14ac:dyDescent="0.2">
      <c r="A8" s="98"/>
      <c r="B8" s="5"/>
      <c r="C8" s="5"/>
      <c r="D8" s="5"/>
      <c r="E8" s="4"/>
      <c r="F8" s="4"/>
      <c r="G8" s="4"/>
      <c r="H8" s="4"/>
      <c r="I8" s="4"/>
      <c r="J8" s="95"/>
    </row>
    <row r="9" spans="1:10" ht="8.1" customHeight="1" x14ac:dyDescent="0.2">
      <c r="A9" s="98"/>
      <c r="B9" s="5"/>
      <c r="C9" s="5"/>
      <c r="D9" s="5"/>
      <c r="E9" s="4"/>
      <c r="F9" s="4"/>
      <c r="G9" s="4"/>
      <c r="H9" s="4"/>
      <c r="I9" s="4"/>
      <c r="J9" s="95"/>
    </row>
    <row r="10" spans="1:10" ht="8.1" customHeight="1" x14ac:dyDescent="0.2">
      <c r="A10" s="98"/>
      <c r="B10" s="5"/>
      <c r="C10" s="5"/>
      <c r="D10" s="5"/>
      <c r="E10" s="4"/>
      <c r="F10" s="4"/>
      <c r="G10" s="4"/>
      <c r="H10" s="4"/>
      <c r="I10" s="4"/>
      <c r="J10" s="95"/>
    </row>
    <row r="11" spans="1:10" ht="8.1" customHeight="1" x14ac:dyDescent="0.2">
      <c r="A11" s="98"/>
      <c r="B11" s="5"/>
      <c r="C11" s="5"/>
      <c r="D11" s="5"/>
      <c r="E11" s="4"/>
      <c r="F11" s="4"/>
      <c r="G11" s="4"/>
      <c r="H11" s="4"/>
      <c r="I11" s="4"/>
      <c r="J11" s="95"/>
    </row>
    <row r="12" spans="1:10" ht="8.1" customHeight="1" x14ac:dyDescent="0.2">
      <c r="A12" s="98"/>
      <c r="B12" s="5"/>
      <c r="C12" s="5"/>
      <c r="D12" s="5"/>
      <c r="E12" s="4"/>
      <c r="F12" s="4"/>
      <c r="G12" s="4"/>
      <c r="H12" s="4"/>
      <c r="I12" s="4"/>
      <c r="J12" s="95"/>
    </row>
    <row r="13" spans="1:10" ht="8.1" customHeight="1" x14ac:dyDescent="0.2">
      <c r="A13" s="98"/>
      <c r="B13" s="205"/>
      <c r="C13" s="206"/>
      <c r="D13" s="4"/>
      <c r="E13" s="4"/>
      <c r="F13" s="4"/>
      <c r="G13" s="4"/>
      <c r="H13" s="4"/>
      <c r="I13" s="4"/>
      <c r="J13" s="95"/>
    </row>
    <row r="14" spans="1:10" ht="8.1" customHeight="1" x14ac:dyDescent="0.2">
      <c r="A14" s="98"/>
      <c r="B14" s="205"/>
      <c r="C14" s="206"/>
      <c r="D14" s="4"/>
      <c r="E14" s="4"/>
      <c r="F14" s="4"/>
      <c r="G14" s="4"/>
      <c r="H14" s="4"/>
      <c r="I14" s="4"/>
      <c r="J14" s="95"/>
    </row>
    <row r="15" spans="1:10" ht="8.1" customHeight="1" x14ac:dyDescent="0.2">
      <c r="A15" s="98"/>
      <c r="B15" s="205"/>
      <c r="C15" s="206"/>
      <c r="D15" s="4"/>
      <c r="E15" s="4"/>
      <c r="F15" s="4"/>
      <c r="G15" s="4"/>
      <c r="H15" s="4"/>
      <c r="I15" s="4"/>
      <c r="J15" s="95"/>
    </row>
    <row r="16" spans="1:10" ht="8.1" customHeight="1" x14ac:dyDescent="0.2">
      <c r="A16" s="98"/>
      <c r="B16" s="205"/>
      <c r="C16" s="206"/>
      <c r="D16" s="4"/>
      <c r="E16" s="4"/>
      <c r="F16" s="4"/>
      <c r="G16" s="4"/>
      <c r="H16" s="4"/>
      <c r="I16" s="4"/>
      <c r="J16" s="95"/>
    </row>
    <row r="17" spans="1:10" ht="8.1" customHeight="1" x14ac:dyDescent="0.2">
      <c r="A17" s="98"/>
      <c r="B17" s="205"/>
      <c r="C17" s="206"/>
      <c r="D17" s="4"/>
      <c r="E17" s="4"/>
      <c r="F17" s="4"/>
      <c r="G17" s="4"/>
      <c r="H17" s="4"/>
      <c r="I17" s="4"/>
      <c r="J17" s="95"/>
    </row>
    <row r="18" spans="1:10" ht="8.1" customHeight="1" x14ac:dyDescent="0.2">
      <c r="A18" s="98"/>
      <c r="B18" s="205"/>
      <c r="C18" s="206"/>
      <c r="D18" s="4"/>
      <c r="E18" s="4"/>
      <c r="F18" s="4"/>
      <c r="G18" s="4"/>
      <c r="H18" s="4"/>
      <c r="I18" s="4"/>
      <c r="J18" s="95"/>
    </row>
    <row r="19" spans="1:10" ht="8.1" customHeight="1" x14ac:dyDescent="0.2">
      <c r="A19" s="207"/>
      <c r="B19" s="208"/>
      <c r="C19" s="206"/>
      <c r="D19" s="4"/>
      <c r="E19" s="4"/>
      <c r="F19" s="4"/>
      <c r="G19" s="4"/>
      <c r="H19" s="4"/>
      <c r="I19" s="4"/>
      <c r="J19" s="95"/>
    </row>
    <row r="20" spans="1:10" ht="15.75" customHeight="1" x14ac:dyDescent="0.2">
      <c r="A20" s="568" t="s">
        <v>77</v>
      </c>
      <c r="B20" s="569" t="s">
        <v>197</v>
      </c>
      <c r="C20" s="570"/>
      <c r="D20" s="165"/>
      <c r="E20" s="4"/>
      <c r="F20" s="4"/>
      <c r="G20" s="4"/>
      <c r="H20" s="4"/>
      <c r="I20" s="4"/>
      <c r="J20" s="95"/>
    </row>
    <row r="21" spans="1:10" ht="15" customHeight="1" x14ac:dyDescent="0.2">
      <c r="A21" s="571"/>
      <c r="B21" s="572"/>
      <c r="C21" s="573" t="s">
        <v>78</v>
      </c>
      <c r="D21" s="574"/>
      <c r="E21" s="4"/>
      <c r="F21" s="4"/>
      <c r="G21" s="4"/>
      <c r="H21" s="4"/>
      <c r="I21" s="4"/>
      <c r="J21" s="95"/>
    </row>
    <row r="22" spans="1:10" ht="15.6" customHeight="1" x14ac:dyDescent="0.25">
      <c r="A22" s="575" t="s">
        <v>79</v>
      </c>
      <c r="B22" s="576">
        <v>1.3291310000000001</v>
      </c>
      <c r="C22" s="576">
        <v>1</v>
      </c>
      <c r="D22" s="577" t="s">
        <v>80</v>
      </c>
      <c r="E22" s="209"/>
      <c r="F22" s="4"/>
      <c r="G22" s="4"/>
      <c r="H22" s="4"/>
      <c r="I22" s="4"/>
      <c r="J22" s="95"/>
    </row>
    <row r="23" spans="1:10" ht="15.6" customHeight="1" x14ac:dyDescent="0.25">
      <c r="A23" s="578">
        <v>23</v>
      </c>
      <c r="B23" s="579">
        <v>293667</v>
      </c>
      <c r="C23" s="580"/>
      <c r="D23" s="581">
        <v>278656</v>
      </c>
      <c r="E23" s="4"/>
      <c r="F23" s="4"/>
      <c r="G23" s="4"/>
      <c r="H23" s="4"/>
      <c r="I23" s="4"/>
      <c r="J23" s="95"/>
    </row>
    <row r="24" spans="1:10" ht="15.75" customHeight="1" x14ac:dyDescent="0.25">
      <c r="A24" s="578">
        <v>24</v>
      </c>
      <c r="B24" s="579">
        <v>297755</v>
      </c>
      <c r="C24" s="580">
        <v>4014</v>
      </c>
      <c r="D24" s="581">
        <v>283170</v>
      </c>
      <c r="E24" s="4"/>
      <c r="F24" s="4"/>
      <c r="G24" s="4"/>
      <c r="H24" s="4"/>
      <c r="I24" s="4"/>
      <c r="J24" s="95"/>
    </row>
    <row r="25" spans="1:10" ht="15.75" customHeight="1" x14ac:dyDescent="0.25">
      <c r="A25" s="578">
        <v>25</v>
      </c>
      <c r="B25" s="579">
        <v>301908</v>
      </c>
      <c r="C25" s="580">
        <v>4079</v>
      </c>
      <c r="D25" s="581">
        <v>287778</v>
      </c>
      <c r="E25" s="4"/>
      <c r="F25" s="4"/>
      <c r="G25" s="4"/>
      <c r="H25" s="4"/>
      <c r="I25" s="4"/>
      <c r="J25" s="95"/>
    </row>
    <row r="26" spans="1:10" ht="15.75" customHeight="1" x14ac:dyDescent="0.25">
      <c r="A26" s="578">
        <v>26</v>
      </c>
      <c r="B26" s="579">
        <v>306137</v>
      </c>
      <c r="C26" s="580">
        <v>4153</v>
      </c>
      <c r="D26" s="581">
        <v>292493</v>
      </c>
      <c r="E26" s="4"/>
      <c r="F26" s="4"/>
      <c r="G26" s="4"/>
      <c r="H26" s="4"/>
      <c r="I26" s="4"/>
      <c r="J26" s="95"/>
    </row>
    <row r="27" spans="1:10" ht="15.75" customHeight="1" x14ac:dyDescent="0.25">
      <c r="A27" s="578">
        <v>27</v>
      </c>
      <c r="B27" s="579">
        <v>310435</v>
      </c>
      <c r="C27" s="580">
        <v>4221</v>
      </c>
      <c r="D27" s="581">
        <v>297315</v>
      </c>
      <c r="E27" s="4"/>
      <c r="F27" s="4"/>
      <c r="G27" s="4"/>
      <c r="H27" s="4"/>
      <c r="I27" s="4"/>
      <c r="J27" s="95"/>
    </row>
    <row r="28" spans="1:10" ht="15.75" customHeight="1" x14ac:dyDescent="0.25">
      <c r="A28" s="578">
        <v>28</v>
      </c>
      <c r="B28" s="579">
        <v>314805</v>
      </c>
      <c r="C28" s="580">
        <v>4292</v>
      </c>
      <c r="D28" s="581">
        <v>302243</v>
      </c>
      <c r="E28" s="4"/>
      <c r="F28" s="4"/>
      <c r="G28" s="4"/>
      <c r="H28" s="4"/>
      <c r="I28" s="4"/>
      <c r="J28" s="95"/>
    </row>
    <row r="29" spans="1:10" ht="15.75" customHeight="1" x14ac:dyDescent="0.25">
      <c r="A29" s="578">
        <v>29</v>
      </c>
      <c r="B29" s="579">
        <v>319250</v>
      </c>
      <c r="C29" s="580">
        <v>4367</v>
      </c>
      <c r="D29" s="581">
        <v>307283</v>
      </c>
      <c r="E29" s="4"/>
      <c r="F29" s="4"/>
      <c r="G29" s="4"/>
      <c r="H29" s="4"/>
      <c r="I29" s="4"/>
      <c r="J29" s="95"/>
    </row>
    <row r="30" spans="1:10" ht="15.75" customHeight="1" x14ac:dyDescent="0.25">
      <c r="A30" s="578">
        <v>30</v>
      </c>
      <c r="B30" s="579">
        <v>323764</v>
      </c>
      <c r="C30" s="580">
        <v>4433</v>
      </c>
      <c r="D30" s="581">
        <v>312432</v>
      </c>
      <c r="E30" s="4"/>
      <c r="F30" s="4"/>
      <c r="G30" s="4"/>
      <c r="H30" s="4"/>
      <c r="I30" s="4"/>
      <c r="J30" s="95"/>
    </row>
    <row r="31" spans="1:10" ht="15.75" customHeight="1" x14ac:dyDescent="0.25">
      <c r="A31" s="578">
        <v>31</v>
      </c>
      <c r="B31" s="579">
        <v>328358</v>
      </c>
      <c r="C31" s="580">
        <v>4511</v>
      </c>
      <c r="D31" s="581">
        <v>317698</v>
      </c>
      <c r="E31" s="4"/>
      <c r="F31" s="4"/>
      <c r="G31" s="4"/>
      <c r="H31" s="4"/>
      <c r="I31" s="4"/>
      <c r="J31" s="95"/>
    </row>
    <row r="32" spans="1:10" ht="15.75" customHeight="1" x14ac:dyDescent="0.25">
      <c r="A32" s="578">
        <v>32</v>
      </c>
      <c r="B32" s="579">
        <v>333023</v>
      </c>
      <c r="C32" s="580">
        <v>4582</v>
      </c>
      <c r="D32" s="581">
        <v>323081</v>
      </c>
      <c r="E32" s="4"/>
      <c r="F32" s="4"/>
      <c r="G32" s="4"/>
      <c r="H32" s="4"/>
      <c r="I32" s="4"/>
      <c r="J32" s="95"/>
    </row>
    <row r="33" spans="1:10" ht="15.75" customHeight="1" x14ac:dyDescent="0.25">
      <c r="A33" s="578">
        <v>33</v>
      </c>
      <c r="B33" s="579">
        <v>337761</v>
      </c>
      <c r="C33" s="580">
        <v>4653</v>
      </c>
      <c r="D33" s="581">
        <v>328581</v>
      </c>
      <c r="E33" s="4"/>
      <c r="F33" s="4"/>
      <c r="G33" s="4"/>
      <c r="H33" s="4"/>
      <c r="I33" s="4"/>
      <c r="J33" s="95"/>
    </row>
    <row r="34" spans="1:10" ht="15.75" customHeight="1" x14ac:dyDescent="0.25">
      <c r="A34" s="578">
        <v>34</v>
      </c>
      <c r="B34" s="579">
        <v>342584</v>
      </c>
      <c r="C34" s="580">
        <v>4736</v>
      </c>
      <c r="D34" s="581">
        <v>334209</v>
      </c>
      <c r="E34" s="4"/>
      <c r="F34" s="4"/>
      <c r="G34" s="4"/>
      <c r="H34" s="4"/>
      <c r="I34" s="4"/>
      <c r="J34" s="95"/>
    </row>
    <row r="35" spans="1:10" ht="15.75" customHeight="1" x14ac:dyDescent="0.25">
      <c r="A35" s="578">
        <v>35</v>
      </c>
      <c r="B35" s="579">
        <v>347474</v>
      </c>
      <c r="C35" s="580">
        <v>4804</v>
      </c>
      <c r="D35" s="581">
        <v>339954</v>
      </c>
      <c r="E35" s="4"/>
      <c r="F35" s="4"/>
      <c r="G35" s="4"/>
      <c r="H35" s="4"/>
      <c r="I35" s="4"/>
      <c r="J35" s="95"/>
    </row>
    <row r="36" spans="1:10" ht="15.75" customHeight="1" x14ac:dyDescent="0.25">
      <c r="A36" s="578">
        <v>36</v>
      </c>
      <c r="B36" s="579">
        <v>352446</v>
      </c>
      <c r="C36" s="580">
        <v>4883</v>
      </c>
      <c r="D36" s="581">
        <v>345832</v>
      </c>
      <c r="E36" s="4"/>
      <c r="F36" s="4"/>
      <c r="G36" s="4"/>
      <c r="H36" s="4"/>
      <c r="I36" s="4"/>
      <c r="J36" s="95"/>
    </row>
    <row r="37" spans="1:10" ht="15.75" customHeight="1" x14ac:dyDescent="0.25">
      <c r="A37" s="578">
        <v>37</v>
      </c>
      <c r="B37" s="579">
        <v>357492</v>
      </c>
      <c r="C37" s="580">
        <v>4955</v>
      </c>
      <c r="D37" s="581">
        <v>351837</v>
      </c>
      <c r="E37" s="4"/>
      <c r="F37" s="4"/>
      <c r="G37" s="4"/>
      <c r="H37" s="4"/>
      <c r="I37" s="4"/>
      <c r="J37" s="95"/>
    </row>
    <row r="38" spans="1:10" ht="15.75" customHeight="1" x14ac:dyDescent="0.25">
      <c r="A38" s="578">
        <v>38</v>
      </c>
      <c r="B38" s="579">
        <v>362947</v>
      </c>
      <c r="C38" s="580">
        <v>5358</v>
      </c>
      <c r="D38" s="581">
        <v>358211</v>
      </c>
      <c r="E38" s="4"/>
      <c r="F38" s="4"/>
      <c r="G38" s="4"/>
      <c r="H38" s="4"/>
      <c r="I38" s="4"/>
      <c r="J38" s="95"/>
    </row>
    <row r="39" spans="1:10" ht="15.75" customHeight="1" x14ac:dyDescent="0.25">
      <c r="A39" s="578">
        <v>39</v>
      </c>
      <c r="B39" s="579">
        <v>368257</v>
      </c>
      <c r="C39" s="580">
        <v>5215</v>
      </c>
      <c r="D39" s="581">
        <v>364611</v>
      </c>
      <c r="E39" s="4"/>
      <c r="F39" s="4"/>
      <c r="G39" s="4"/>
      <c r="H39" s="210"/>
      <c r="I39" s="4"/>
      <c r="J39" s="95"/>
    </row>
    <row r="40" spans="1:10" ht="15.75" customHeight="1" x14ac:dyDescent="0.25">
      <c r="A40" s="578">
        <v>40</v>
      </c>
      <c r="B40" s="579">
        <v>373651</v>
      </c>
      <c r="C40" s="580">
        <v>5297</v>
      </c>
      <c r="D40" s="581">
        <v>371156</v>
      </c>
      <c r="E40" s="4"/>
      <c r="F40" s="4"/>
      <c r="G40" s="4"/>
      <c r="H40" s="4"/>
      <c r="I40" s="4"/>
      <c r="J40" s="95"/>
    </row>
    <row r="41" spans="1:10" ht="15.75" customHeight="1" x14ac:dyDescent="0.25">
      <c r="A41" s="578">
        <v>41</v>
      </c>
      <c r="B41" s="579">
        <v>379123</v>
      </c>
      <c r="C41" s="580">
        <v>5374</v>
      </c>
      <c r="D41" s="581">
        <v>377843</v>
      </c>
      <c r="E41" s="4"/>
      <c r="F41" s="4"/>
      <c r="G41" s="4"/>
      <c r="H41" s="210"/>
      <c r="I41" s="4"/>
      <c r="J41" s="95"/>
    </row>
    <row r="42" spans="1:10" ht="15.75" customHeight="1" x14ac:dyDescent="0.25">
      <c r="A42" s="578">
        <v>42</v>
      </c>
      <c r="B42" s="579">
        <v>384674</v>
      </c>
      <c r="C42" s="580">
        <v>5453</v>
      </c>
      <c r="D42" s="581">
        <v>384674</v>
      </c>
      <c r="E42" s="4"/>
      <c r="F42" s="4"/>
      <c r="G42" s="4"/>
      <c r="H42" s="4"/>
      <c r="I42" s="4"/>
      <c r="J42" s="95"/>
    </row>
    <row r="43" spans="1:10" ht="15.75" customHeight="1" x14ac:dyDescent="0.25">
      <c r="A43" s="578">
        <v>43</v>
      </c>
      <c r="B43" s="579">
        <v>393223</v>
      </c>
      <c r="C43" s="580">
        <v>8396</v>
      </c>
      <c r="D43" s="581">
        <v>393223</v>
      </c>
      <c r="E43" s="4"/>
      <c r="F43" s="4"/>
      <c r="G43" s="4"/>
      <c r="H43" s="4"/>
      <c r="I43" s="4"/>
      <c r="J43" s="95"/>
    </row>
    <row r="44" spans="1:10" ht="15.75" customHeight="1" x14ac:dyDescent="0.25">
      <c r="A44" s="578">
        <v>44</v>
      </c>
      <c r="B44" s="579">
        <v>402009</v>
      </c>
      <c r="C44" s="580">
        <v>8628</v>
      </c>
      <c r="D44" s="581">
        <v>402009</v>
      </c>
      <c r="E44" s="4"/>
      <c r="F44" s="4"/>
      <c r="G44" s="4"/>
      <c r="H44" s="4"/>
      <c r="I44" s="4"/>
      <c r="J44" s="95"/>
    </row>
    <row r="45" spans="1:10" ht="15.75" customHeight="1" x14ac:dyDescent="0.25">
      <c r="A45" s="578">
        <v>45</v>
      </c>
      <c r="B45" s="579">
        <v>411035</v>
      </c>
      <c r="C45" s="580">
        <v>8865</v>
      </c>
      <c r="D45" s="581">
        <v>411035</v>
      </c>
      <c r="E45" s="4"/>
      <c r="F45" s="4"/>
      <c r="G45" s="4"/>
      <c r="H45" s="4"/>
      <c r="I45" s="4"/>
      <c r="J45" s="95"/>
    </row>
    <row r="46" spans="1:10" ht="15.75" customHeight="1" x14ac:dyDescent="0.25">
      <c r="A46" s="578">
        <v>46</v>
      </c>
      <c r="B46" s="579">
        <v>420310</v>
      </c>
      <c r="C46" s="580">
        <v>9109</v>
      </c>
      <c r="D46" s="581">
        <v>420310</v>
      </c>
      <c r="E46" s="4"/>
      <c r="F46" s="4"/>
      <c r="G46" s="4"/>
      <c r="H46" s="4"/>
      <c r="I46" s="4"/>
      <c r="J46" s="95"/>
    </row>
    <row r="47" spans="1:10" ht="15.75" customHeight="1" x14ac:dyDescent="0.25">
      <c r="A47" s="578">
        <v>47</v>
      </c>
      <c r="B47" s="579">
        <v>427791</v>
      </c>
      <c r="C47" s="580">
        <v>7348</v>
      </c>
      <c r="D47" s="581">
        <v>427791</v>
      </c>
      <c r="E47" s="4"/>
      <c r="F47" s="4"/>
      <c r="G47" s="4"/>
      <c r="H47" s="4"/>
      <c r="I47" s="4"/>
      <c r="J47" s="95"/>
    </row>
    <row r="48" spans="1:10" ht="15.75" customHeight="1" x14ac:dyDescent="0.25">
      <c r="A48" s="578">
        <v>48</v>
      </c>
      <c r="B48" s="579">
        <v>447456</v>
      </c>
      <c r="C48" s="580">
        <v>19313</v>
      </c>
      <c r="D48" s="581">
        <v>447456</v>
      </c>
      <c r="E48" s="4"/>
      <c r="F48" s="4"/>
      <c r="G48" s="4"/>
      <c r="H48" s="4"/>
      <c r="I48" s="4"/>
      <c r="J48" s="95"/>
    </row>
    <row r="49" spans="1:10" ht="15.75" customHeight="1" x14ac:dyDescent="0.25">
      <c r="A49" s="578">
        <v>49</v>
      </c>
      <c r="B49" s="579">
        <v>477485</v>
      </c>
      <c r="C49" s="580">
        <v>29492</v>
      </c>
      <c r="D49" s="581">
        <v>477485</v>
      </c>
      <c r="E49" s="4"/>
      <c r="F49" s="4"/>
      <c r="G49" s="4"/>
      <c r="H49" s="4"/>
      <c r="I49" s="4"/>
      <c r="J49" s="95"/>
    </row>
    <row r="50" spans="1:10" ht="15.75" customHeight="1" x14ac:dyDescent="0.25">
      <c r="A50" s="578">
        <v>50</v>
      </c>
      <c r="B50" s="579">
        <v>510817</v>
      </c>
      <c r="C50" s="580">
        <v>32736</v>
      </c>
      <c r="D50" s="581">
        <v>510817</v>
      </c>
      <c r="E50" s="4"/>
      <c r="F50" s="88" t="s">
        <v>5</v>
      </c>
      <c r="G50" s="4"/>
      <c r="H50" s="4"/>
      <c r="I50" s="4"/>
      <c r="J50" s="95"/>
    </row>
    <row r="51" spans="1:10" ht="15.75" customHeight="1" x14ac:dyDescent="0.25">
      <c r="A51" s="578">
        <v>51</v>
      </c>
      <c r="B51" s="579">
        <v>564235</v>
      </c>
      <c r="C51" s="580">
        <v>52463</v>
      </c>
      <c r="D51" s="581">
        <v>564235</v>
      </c>
      <c r="E51" s="4"/>
      <c r="F51" s="4"/>
      <c r="G51" s="4"/>
      <c r="H51" s="4"/>
      <c r="I51" s="4"/>
      <c r="J51" s="95"/>
    </row>
    <row r="52" spans="1:10" ht="15.75" customHeight="1" x14ac:dyDescent="0.25">
      <c r="A52" s="578">
        <v>52</v>
      </c>
      <c r="B52" s="579">
        <v>642029</v>
      </c>
      <c r="C52" s="580">
        <v>76403</v>
      </c>
      <c r="D52" s="581">
        <v>642029</v>
      </c>
      <c r="E52" s="4"/>
      <c r="F52" s="4"/>
      <c r="G52" s="4"/>
      <c r="H52" s="4"/>
      <c r="I52" s="4"/>
      <c r="J52" s="95"/>
    </row>
    <row r="53" spans="1:10" ht="15.75" customHeight="1" x14ac:dyDescent="0.25">
      <c r="A53" s="578">
        <v>53</v>
      </c>
      <c r="B53" s="579">
        <v>704923</v>
      </c>
      <c r="C53" s="580">
        <v>61770</v>
      </c>
      <c r="D53" s="581">
        <v>704923</v>
      </c>
      <c r="E53" s="4"/>
      <c r="F53" s="4"/>
      <c r="G53" s="4"/>
      <c r="H53" s="4"/>
      <c r="I53" s="4"/>
      <c r="J53" s="95"/>
    </row>
    <row r="54" spans="1:10" ht="15.75" customHeight="1" x14ac:dyDescent="0.2">
      <c r="A54" s="211"/>
      <c r="B54" s="566"/>
      <c r="C54" s="567"/>
      <c r="D54" s="5"/>
      <c r="E54" s="4"/>
      <c r="F54" s="4"/>
      <c r="G54" s="4"/>
      <c r="H54" s="4"/>
      <c r="I54" s="4"/>
      <c r="J54" s="95"/>
    </row>
    <row r="55" spans="1:10" ht="13.7" customHeight="1" x14ac:dyDescent="0.2">
      <c r="A55" s="212"/>
      <c r="B55" s="78" t="s">
        <v>78</v>
      </c>
      <c r="C55" s="78" t="str">
        <f>B20</f>
        <v xml:space="preserve"> 1.10.2016 </v>
      </c>
      <c r="D55" s="213"/>
      <c r="E55" s="4"/>
      <c r="F55" s="4"/>
      <c r="G55" s="4"/>
      <c r="H55" s="4"/>
      <c r="I55" s="4"/>
      <c r="J55" s="95"/>
    </row>
    <row r="56" spans="1:10" ht="13.7" customHeight="1" x14ac:dyDescent="0.2">
      <c r="A56" s="212"/>
      <c r="B56" s="214">
        <f>C22</f>
        <v>1</v>
      </c>
      <c r="C56" s="214">
        <f>B22</f>
        <v>1.3291310000000001</v>
      </c>
      <c r="D56" s="213"/>
      <c r="E56" s="4"/>
      <c r="F56" s="4"/>
      <c r="G56" s="4"/>
      <c r="H56" s="4"/>
      <c r="I56" s="4"/>
      <c r="J56" s="95"/>
    </row>
    <row r="57" spans="1:10" ht="13.7" customHeight="1" thickBot="1" x14ac:dyDescent="0.25">
      <c r="A57" s="215">
        <v>3000</v>
      </c>
      <c r="B57" s="216">
        <v>3000</v>
      </c>
      <c r="C57" s="216">
        <f t="shared" ref="C57:C62" si="0">ROUND($B$22*B57,2)</f>
        <v>3987.39</v>
      </c>
      <c r="D57" s="213"/>
      <c r="E57" s="4"/>
      <c r="F57" s="4"/>
      <c r="G57" s="4"/>
      <c r="H57" s="4"/>
      <c r="I57" s="4"/>
      <c r="J57" s="95"/>
    </row>
    <row r="58" spans="1:10" ht="15.75" customHeight="1" x14ac:dyDescent="0.2">
      <c r="A58" s="215">
        <v>2000</v>
      </c>
      <c r="B58" s="216">
        <v>2000</v>
      </c>
      <c r="C58" s="216">
        <f t="shared" si="0"/>
        <v>2658.26</v>
      </c>
      <c r="D58" s="213"/>
      <c r="E58" s="787" t="s">
        <v>76</v>
      </c>
      <c r="F58" s="788"/>
      <c r="G58" s="789"/>
      <c r="H58" s="5"/>
      <c r="I58" s="5"/>
      <c r="J58" s="7"/>
    </row>
    <row r="59" spans="1:10" ht="15.75" customHeight="1" thickBot="1" x14ac:dyDescent="0.25">
      <c r="A59" s="215">
        <v>7000</v>
      </c>
      <c r="B59" s="216">
        <v>7000</v>
      </c>
      <c r="C59" s="216">
        <f t="shared" si="0"/>
        <v>9303.92</v>
      </c>
      <c r="D59" s="213"/>
      <c r="E59" s="790"/>
      <c r="F59" s="791"/>
      <c r="G59" s="792"/>
      <c r="H59" s="5"/>
      <c r="I59" s="5"/>
      <c r="J59" s="7"/>
    </row>
    <row r="60" spans="1:10" ht="14.1" customHeight="1" x14ac:dyDescent="0.2">
      <c r="A60" s="215">
        <v>10000</v>
      </c>
      <c r="B60" s="216">
        <v>10000</v>
      </c>
      <c r="C60" s="216">
        <f t="shared" si="0"/>
        <v>13291.31</v>
      </c>
      <c r="D60" s="213"/>
      <c r="E60" s="5"/>
      <c r="F60" s="5"/>
      <c r="G60" s="5"/>
      <c r="H60" s="5"/>
      <c r="I60" s="5"/>
      <c r="J60" s="7"/>
    </row>
    <row r="61" spans="1:10" ht="15.75" customHeight="1" x14ac:dyDescent="0.2">
      <c r="A61" s="215">
        <v>13000</v>
      </c>
      <c r="B61" s="216">
        <v>13000</v>
      </c>
      <c r="C61" s="216">
        <f t="shared" si="0"/>
        <v>17278.7</v>
      </c>
      <c r="D61" s="217"/>
      <c r="E61" s="5"/>
      <c r="F61" s="5"/>
      <c r="G61" s="5"/>
      <c r="H61" s="5"/>
      <c r="I61" s="5"/>
      <c r="J61" s="7"/>
    </row>
    <row r="62" spans="1:10" ht="15.75" customHeight="1" x14ac:dyDescent="0.2">
      <c r="A62" s="212"/>
      <c r="B62" s="216">
        <v>4600</v>
      </c>
      <c r="C62" s="216">
        <f t="shared" si="0"/>
        <v>6114</v>
      </c>
      <c r="D62" s="217"/>
      <c r="E62" s="5"/>
      <c r="F62" s="5"/>
      <c r="G62" s="5"/>
      <c r="H62" s="5"/>
      <c r="I62" s="5"/>
      <c r="J62" s="7"/>
    </row>
    <row r="63" spans="1:10" ht="15.75" customHeight="1" x14ac:dyDescent="0.2">
      <c r="A63" s="218" t="s">
        <v>81</v>
      </c>
      <c r="B63" s="216"/>
      <c r="C63" s="216"/>
      <c r="D63" s="217"/>
      <c r="E63" s="5"/>
      <c r="F63" s="5"/>
      <c r="G63" s="5"/>
      <c r="H63" s="5"/>
      <c r="I63" s="5"/>
      <c r="J63" s="7"/>
    </row>
    <row r="64" spans="1:10" ht="15.75" customHeight="1" x14ac:dyDescent="0.2">
      <c r="A64" s="218" t="s">
        <v>82</v>
      </c>
      <c r="B64" s="219">
        <v>13000</v>
      </c>
      <c r="C64" s="219">
        <f t="shared" ref="C64:C71" si="1">ROUND($B$22*B64,2)</f>
        <v>17278.7</v>
      </c>
      <c r="D64" s="217"/>
      <c r="E64" s="5"/>
      <c r="F64" s="5"/>
      <c r="G64" s="5"/>
      <c r="H64" s="5"/>
      <c r="I64" s="5"/>
      <c r="J64" s="7"/>
    </row>
    <row r="65" spans="1:10" ht="15.75" customHeight="1" x14ac:dyDescent="0.2">
      <c r="A65" s="218" t="s">
        <v>83</v>
      </c>
      <c r="B65" s="219">
        <v>15400</v>
      </c>
      <c r="C65" s="219">
        <f t="shared" si="1"/>
        <v>20468.62</v>
      </c>
      <c r="D65" s="217"/>
      <c r="E65" s="5"/>
      <c r="F65" s="5"/>
      <c r="G65" s="5"/>
      <c r="H65" s="5"/>
      <c r="I65" s="5"/>
      <c r="J65" s="7"/>
    </row>
    <row r="66" spans="1:10" ht="15.75" customHeight="1" x14ac:dyDescent="0.2">
      <c r="A66" s="218" t="s">
        <v>84</v>
      </c>
      <c r="B66" s="219">
        <v>18400</v>
      </c>
      <c r="C66" s="219">
        <f t="shared" si="1"/>
        <v>24456.01</v>
      </c>
      <c r="D66" s="217"/>
      <c r="E66" s="5"/>
      <c r="F66" s="5"/>
      <c r="G66" s="5"/>
      <c r="H66" s="5"/>
      <c r="I66" s="5"/>
      <c r="J66" s="7"/>
    </row>
    <row r="67" spans="1:10" ht="15.75" customHeight="1" x14ac:dyDescent="0.2">
      <c r="A67" s="286" t="s">
        <v>145</v>
      </c>
      <c r="B67" s="287">
        <v>7900</v>
      </c>
      <c r="C67" s="287">
        <f t="shared" si="1"/>
        <v>10500.13</v>
      </c>
      <c r="D67" s="217"/>
      <c r="E67" s="5"/>
      <c r="F67" s="5"/>
      <c r="G67" s="5"/>
      <c r="H67" s="5"/>
      <c r="I67" s="5"/>
      <c r="J67" s="7"/>
    </row>
    <row r="68" spans="1:10" ht="15.75" customHeight="1" x14ac:dyDescent="0.2">
      <c r="A68" s="212" t="s">
        <v>144</v>
      </c>
      <c r="B68" s="216">
        <v>5500</v>
      </c>
      <c r="C68" s="216">
        <f t="shared" si="1"/>
        <v>7310.22</v>
      </c>
      <c r="D68" s="217"/>
      <c r="E68" s="5"/>
      <c r="F68" s="5"/>
      <c r="G68" s="5"/>
      <c r="H68" s="5"/>
      <c r="I68" s="5"/>
      <c r="J68" s="7"/>
    </row>
    <row r="69" spans="1:10" ht="13.7" customHeight="1" x14ac:dyDescent="0.2">
      <c r="A69" s="221" t="s">
        <v>85</v>
      </c>
      <c r="B69" s="30">
        <v>13000</v>
      </c>
      <c r="C69" s="216">
        <f t="shared" si="1"/>
        <v>17278.7</v>
      </c>
      <c r="D69" s="222" t="s">
        <v>86</v>
      </c>
      <c r="E69" s="5"/>
      <c r="F69" s="5"/>
      <c r="G69" s="5"/>
      <c r="H69" s="5"/>
      <c r="I69" s="5"/>
      <c r="J69" s="7"/>
    </row>
    <row r="70" spans="1:10" ht="13.7" customHeight="1" x14ac:dyDescent="0.2">
      <c r="A70" s="221" t="s">
        <v>87</v>
      </c>
      <c r="B70" s="30">
        <v>90</v>
      </c>
      <c r="C70" s="216">
        <f t="shared" si="1"/>
        <v>119.62</v>
      </c>
      <c r="D70" s="222" t="s">
        <v>88</v>
      </c>
      <c r="E70" s="5"/>
      <c r="F70" s="5"/>
      <c r="G70" s="5"/>
      <c r="H70" s="5"/>
      <c r="I70" s="5"/>
      <c r="J70" s="7"/>
    </row>
    <row r="71" spans="1:10" ht="15.75" customHeight="1" x14ac:dyDescent="0.2">
      <c r="A71" s="221" t="s">
        <v>89</v>
      </c>
      <c r="B71" s="216">
        <v>15400</v>
      </c>
      <c r="C71" s="216">
        <f t="shared" si="1"/>
        <v>20468.62</v>
      </c>
      <c r="D71" s="217"/>
      <c r="E71" s="5"/>
      <c r="F71" s="5"/>
      <c r="G71" s="5"/>
      <c r="H71" s="5"/>
      <c r="I71" s="5"/>
      <c r="J71" s="7"/>
    </row>
    <row r="72" spans="1:10" ht="15.75" customHeight="1" x14ac:dyDescent="0.2">
      <c r="A72" s="218" t="s">
        <v>90</v>
      </c>
      <c r="B72" s="216"/>
      <c r="C72" s="216"/>
      <c r="D72" s="217"/>
      <c r="E72" s="5"/>
      <c r="F72" s="5"/>
      <c r="G72" s="5"/>
      <c r="H72" s="5"/>
      <c r="I72" s="5"/>
      <c r="J72" s="7"/>
    </row>
    <row r="73" spans="1:10" ht="15.75" customHeight="1" x14ac:dyDescent="0.2">
      <c r="A73" s="218" t="s">
        <v>82</v>
      </c>
      <c r="B73" s="219">
        <v>5500</v>
      </c>
      <c r="C73" s="219">
        <f>ROUND($B$22*B73,2)</f>
        <v>7310.22</v>
      </c>
      <c r="D73" s="217"/>
      <c r="E73" s="5"/>
      <c r="F73" s="5"/>
      <c r="G73" s="5"/>
      <c r="H73" s="5"/>
      <c r="I73" s="5"/>
      <c r="J73" s="7"/>
    </row>
    <row r="74" spans="1:10" ht="15.75" customHeight="1" x14ac:dyDescent="0.2">
      <c r="A74" s="218" t="s">
        <v>83</v>
      </c>
      <c r="B74" s="219">
        <v>7900</v>
      </c>
      <c r="C74" s="219">
        <f>ROUND($B$22*B74,2)</f>
        <v>10500.13</v>
      </c>
      <c r="D74" s="217"/>
      <c r="E74" s="5"/>
      <c r="F74" s="5"/>
      <c r="G74" s="5"/>
      <c r="H74" s="5"/>
      <c r="I74" s="5"/>
      <c r="J74" s="7"/>
    </row>
    <row r="75" spans="1:10" ht="15.75" customHeight="1" x14ac:dyDescent="0.2">
      <c r="A75" s="218" t="s">
        <v>84</v>
      </c>
      <c r="B75" s="219">
        <v>10900</v>
      </c>
      <c r="C75" s="219">
        <f>ROUND($B$22*B75,2)</f>
        <v>14487.53</v>
      </c>
      <c r="D75" s="217"/>
      <c r="E75" s="5"/>
      <c r="F75" s="5"/>
      <c r="G75" s="5"/>
      <c r="H75" s="5"/>
      <c r="I75" s="5"/>
      <c r="J75" s="7"/>
    </row>
    <row r="76" spans="1:10" ht="15.75" customHeight="1" x14ac:dyDescent="0.2">
      <c r="A76" s="220"/>
      <c r="B76" s="219"/>
      <c r="C76" s="219">
        <f>ROUND($B$22*B76,2)</f>
        <v>0</v>
      </c>
      <c r="D76" s="217"/>
      <c r="E76" s="5"/>
      <c r="F76" s="5"/>
      <c r="G76" s="5"/>
      <c r="H76" s="5"/>
      <c r="I76" s="5"/>
      <c r="J76" s="7"/>
    </row>
    <row r="77" spans="1:10" ht="15.75" customHeight="1" x14ac:dyDescent="0.2">
      <c r="A77" s="212"/>
      <c r="B77" s="216"/>
      <c r="C77" s="216"/>
      <c r="D77" s="217"/>
      <c r="E77" s="5"/>
      <c r="F77" s="5"/>
      <c r="G77" s="5"/>
      <c r="H77" s="5"/>
      <c r="I77" s="5"/>
      <c r="J77" s="7"/>
    </row>
    <row r="78" spans="1:10" ht="15.75" customHeight="1" x14ac:dyDescent="0.2">
      <c r="A78" s="218" t="s">
        <v>91</v>
      </c>
      <c r="B78" s="219">
        <v>1600</v>
      </c>
      <c r="C78" s="219">
        <f>ROUND($B$22*B78,2)</f>
        <v>2126.61</v>
      </c>
      <c r="D78" s="223" t="s">
        <v>92</v>
      </c>
      <c r="E78" s="5"/>
      <c r="F78" s="5"/>
      <c r="G78" s="5"/>
      <c r="H78" s="5"/>
      <c r="I78" s="5"/>
      <c r="J78" s="7"/>
    </row>
    <row r="79" spans="1:10" ht="15.75" customHeight="1" x14ac:dyDescent="0.2">
      <c r="A79" s="212"/>
      <c r="B79" s="219">
        <v>300</v>
      </c>
      <c r="C79" s="219">
        <f>ROUND($B$22*B79,2)</f>
        <v>398.74</v>
      </c>
      <c r="D79" s="223" t="s">
        <v>93</v>
      </c>
      <c r="E79" s="5"/>
      <c r="F79" s="5"/>
      <c r="G79" s="5"/>
      <c r="H79" s="5"/>
      <c r="I79" s="5"/>
      <c r="J79" s="7"/>
    </row>
    <row r="80" spans="1:10" ht="15.75" customHeight="1" x14ac:dyDescent="0.2">
      <c r="A80" s="212"/>
      <c r="B80" s="216"/>
      <c r="C80" s="216"/>
      <c r="D80" s="217"/>
      <c r="E80" s="5"/>
      <c r="F80" s="5"/>
      <c r="G80" s="5"/>
      <c r="H80" s="5"/>
      <c r="I80" s="5"/>
      <c r="J80" s="7"/>
    </row>
    <row r="81" spans="1:10" ht="15.75" customHeight="1" x14ac:dyDescent="0.2">
      <c r="A81" s="218" t="s">
        <v>94</v>
      </c>
      <c r="B81" s="219">
        <v>24000</v>
      </c>
      <c r="C81" s="219">
        <f t="shared" ref="C81:C89" si="2">ROUND($B$22*B81,2)</f>
        <v>31899.14</v>
      </c>
      <c r="D81" s="217"/>
      <c r="E81" s="5"/>
      <c r="F81" s="5"/>
      <c r="G81" s="5"/>
      <c r="H81" s="5"/>
      <c r="I81" s="5"/>
      <c r="J81" s="7"/>
    </row>
    <row r="82" spans="1:10" ht="15.75" customHeight="1" x14ac:dyDescent="0.2">
      <c r="A82" s="218" t="s">
        <v>95</v>
      </c>
      <c r="B82" s="219">
        <v>17000</v>
      </c>
      <c r="C82" s="219">
        <f t="shared" si="2"/>
        <v>22595.23</v>
      </c>
      <c r="D82" s="217"/>
      <c r="E82" s="5"/>
      <c r="F82" s="5"/>
      <c r="G82" s="5"/>
      <c r="H82" s="5"/>
      <c r="I82" s="5"/>
      <c r="J82" s="7"/>
    </row>
    <row r="83" spans="1:10" ht="15.75" customHeight="1" x14ac:dyDescent="0.2">
      <c r="A83" s="218" t="s">
        <v>96</v>
      </c>
      <c r="B83" s="219">
        <v>10000</v>
      </c>
      <c r="C83" s="219">
        <f t="shared" si="2"/>
        <v>13291.31</v>
      </c>
      <c r="D83" s="223" t="s">
        <v>97</v>
      </c>
      <c r="E83" s="5"/>
      <c r="F83" s="5"/>
      <c r="G83" s="5"/>
      <c r="H83" s="5"/>
      <c r="I83" s="5"/>
      <c r="J83" s="7"/>
    </row>
    <row r="84" spans="1:10" ht="15.75" customHeight="1" x14ac:dyDescent="0.2">
      <c r="A84" s="218" t="str">
        <f>A83</f>
        <v>TR ny løn</v>
      </c>
      <c r="B84" s="219">
        <v>100</v>
      </c>
      <c r="C84" s="219">
        <f t="shared" si="2"/>
        <v>132.91</v>
      </c>
      <c r="D84" s="223" t="s">
        <v>98</v>
      </c>
      <c r="E84" s="5"/>
      <c r="F84" s="5"/>
      <c r="G84" s="5"/>
      <c r="H84" s="5"/>
      <c r="I84" s="5"/>
      <c r="J84" s="7"/>
    </row>
    <row r="85" spans="1:10" ht="15.75" customHeight="1" x14ac:dyDescent="0.2">
      <c r="A85" s="218" t="s">
        <v>99</v>
      </c>
      <c r="B85" s="219">
        <v>75</v>
      </c>
      <c r="C85" s="219">
        <f t="shared" si="2"/>
        <v>99.68</v>
      </c>
      <c r="D85" s="223" t="str">
        <f>D84</f>
        <v>pr medarb.</v>
      </c>
      <c r="E85" s="5"/>
      <c r="F85" s="5"/>
      <c r="G85" s="5"/>
      <c r="H85" s="5"/>
      <c r="I85" s="5"/>
      <c r="J85" s="7"/>
    </row>
    <row r="86" spans="1:10" ht="15.75" customHeight="1" x14ac:dyDescent="0.2">
      <c r="A86" s="218" t="s">
        <v>100</v>
      </c>
      <c r="B86" s="219">
        <v>3000</v>
      </c>
      <c r="C86" s="219">
        <f t="shared" si="2"/>
        <v>3987.39</v>
      </c>
      <c r="D86" s="217"/>
      <c r="E86" s="5"/>
      <c r="F86" s="5"/>
      <c r="G86" s="5"/>
      <c r="H86" s="5"/>
      <c r="I86" s="5"/>
      <c r="J86" s="7"/>
    </row>
    <row r="87" spans="1:10" ht="15.75" customHeight="1" x14ac:dyDescent="0.2">
      <c r="A87" s="218" t="s">
        <v>101</v>
      </c>
      <c r="B87" s="219">
        <v>1000</v>
      </c>
      <c r="C87" s="219">
        <f t="shared" si="2"/>
        <v>1329.13</v>
      </c>
      <c r="D87" s="217"/>
      <c r="E87" s="5"/>
      <c r="F87" s="5"/>
      <c r="G87" s="5"/>
      <c r="H87" s="5"/>
      <c r="I87" s="5"/>
      <c r="J87" s="7"/>
    </row>
    <row r="88" spans="1:10" ht="15.75" customHeight="1" x14ac:dyDescent="0.2">
      <c r="A88" s="218" t="s">
        <v>7</v>
      </c>
      <c r="B88" s="219">
        <v>3000</v>
      </c>
      <c r="C88" s="219">
        <f t="shared" si="2"/>
        <v>3987.39</v>
      </c>
      <c r="D88" s="217"/>
      <c r="E88" s="5"/>
      <c r="F88" s="5"/>
      <c r="G88" s="5"/>
      <c r="H88" s="5"/>
      <c r="I88" s="5"/>
      <c r="J88" s="7"/>
    </row>
    <row r="89" spans="1:10" ht="15.75" customHeight="1" x14ac:dyDescent="0.2">
      <c r="A89" s="218" t="s">
        <v>102</v>
      </c>
      <c r="B89" s="219">
        <v>1500</v>
      </c>
      <c r="C89" s="219">
        <f t="shared" si="2"/>
        <v>1993.7</v>
      </c>
      <c r="D89" s="217"/>
      <c r="E89" s="5"/>
      <c r="F89" s="5"/>
      <c r="G89" s="5"/>
      <c r="H89" s="5"/>
      <c r="I89" s="5"/>
      <c r="J89" s="7"/>
    </row>
    <row r="90" spans="1:10" ht="15.75" customHeight="1" x14ac:dyDescent="0.2">
      <c r="A90" s="212"/>
      <c r="B90" s="216"/>
      <c r="C90" s="216"/>
      <c r="D90" s="217"/>
      <c r="E90" s="5"/>
      <c r="F90" s="5"/>
      <c r="G90" s="5"/>
      <c r="H90" s="5"/>
      <c r="I90" s="5"/>
      <c r="J90" s="7"/>
    </row>
    <row r="91" spans="1:10" ht="15.75" customHeight="1" x14ac:dyDescent="0.2">
      <c r="A91" s="218" t="s">
        <v>6</v>
      </c>
      <c r="B91" s="219">
        <v>8300</v>
      </c>
      <c r="C91" s="219">
        <f>ROUND($B$22*B91,2)</f>
        <v>11031.79</v>
      </c>
      <c r="D91" s="223" t="s">
        <v>103</v>
      </c>
      <c r="E91" s="5"/>
      <c r="F91" s="5"/>
      <c r="G91" s="5"/>
      <c r="H91" s="5"/>
      <c r="I91" s="5"/>
      <c r="J91" s="7"/>
    </row>
    <row r="92" spans="1:10" ht="15.75" customHeight="1" x14ac:dyDescent="0.2">
      <c r="A92" s="218" t="str">
        <f>A91</f>
        <v>Særligt tillæg</v>
      </c>
      <c r="B92" s="219">
        <v>5900</v>
      </c>
      <c r="C92" s="219">
        <f>ROUND($B$22*B92,2)</f>
        <v>7841.87</v>
      </c>
      <c r="D92" s="223" t="s">
        <v>104</v>
      </c>
      <c r="E92" s="5"/>
      <c r="F92" s="5"/>
      <c r="G92" s="5"/>
      <c r="H92" s="5"/>
      <c r="I92" s="5"/>
      <c r="J92" s="7"/>
    </row>
    <row r="93" spans="1:10" ht="15.75" customHeight="1" x14ac:dyDescent="0.2">
      <c r="A93" s="218" t="str">
        <f>A92</f>
        <v>Særligt tillæg</v>
      </c>
      <c r="B93" s="219">
        <v>2450</v>
      </c>
      <c r="C93" s="219">
        <f>ROUND($B$22*B93,2)</f>
        <v>3256.37</v>
      </c>
      <c r="D93" s="223" t="s">
        <v>105</v>
      </c>
      <c r="E93" s="5"/>
      <c r="F93" s="5"/>
      <c r="G93" s="5"/>
      <c r="H93" s="5"/>
      <c r="I93" s="5"/>
      <c r="J93" s="7"/>
    </row>
    <row r="94" spans="1:10" ht="13.7" customHeight="1" x14ac:dyDescent="0.2">
      <c r="A94" s="98"/>
      <c r="B94" s="76"/>
      <c r="C94" s="76"/>
      <c r="D94" s="5"/>
      <c r="E94" s="5"/>
      <c r="F94" s="5"/>
      <c r="G94" s="5"/>
      <c r="H94" s="5"/>
      <c r="I94" s="5"/>
      <c r="J94" s="7"/>
    </row>
    <row r="95" spans="1:10" ht="15.75" customHeight="1" x14ac:dyDescent="0.2">
      <c r="A95" s="218" t="s">
        <v>106</v>
      </c>
      <c r="B95" s="224">
        <v>7200</v>
      </c>
      <c r="C95" s="219">
        <f>ROUND($B$22*B95,2)</f>
        <v>9569.74</v>
      </c>
      <c r="D95" s="217"/>
      <c r="E95" s="5"/>
      <c r="F95" s="5"/>
      <c r="G95" s="5"/>
      <c r="H95" s="5"/>
      <c r="I95" s="5"/>
      <c r="J95" s="7"/>
    </row>
    <row r="96" spans="1:10" ht="13.7" customHeight="1" x14ac:dyDescent="0.2">
      <c r="A96" s="212"/>
      <c r="B96" s="30"/>
      <c r="C96" s="216"/>
      <c r="D96" s="213"/>
      <c r="E96" s="5"/>
      <c r="F96" s="5"/>
      <c r="G96" s="5"/>
      <c r="H96" s="5"/>
      <c r="I96" s="5"/>
      <c r="J96" s="7"/>
    </row>
    <row r="97" spans="1:10" ht="13.7" customHeight="1" x14ac:dyDescent="0.2">
      <c r="A97" s="221" t="s">
        <v>107</v>
      </c>
      <c r="B97" s="30">
        <v>28300</v>
      </c>
      <c r="C97" s="216">
        <f t="shared" ref="C97:C106" si="3">ROUND($B$22*B97,2)</f>
        <v>37614.410000000003</v>
      </c>
      <c r="D97" s="213"/>
      <c r="E97" s="5"/>
      <c r="F97" s="5"/>
      <c r="G97" s="5"/>
      <c r="H97" s="5"/>
      <c r="I97" s="5"/>
      <c r="J97" s="7"/>
    </row>
    <row r="98" spans="1:10" ht="13.7" customHeight="1" x14ac:dyDescent="0.2">
      <c r="A98" s="221" t="s">
        <v>108</v>
      </c>
      <c r="B98" s="30">
        <v>127.33</v>
      </c>
      <c r="C98" s="216">
        <f t="shared" si="3"/>
        <v>169.24</v>
      </c>
      <c r="D98" s="213"/>
      <c r="E98" s="5"/>
      <c r="F98" s="5"/>
      <c r="G98" s="5"/>
      <c r="H98" s="5"/>
      <c r="I98" s="5"/>
      <c r="J98" s="7"/>
    </row>
    <row r="99" spans="1:10" ht="15" customHeight="1" x14ac:dyDescent="0.2">
      <c r="A99" s="221" t="s">
        <v>109</v>
      </c>
      <c r="B99" s="30">
        <v>289.62</v>
      </c>
      <c r="C99" s="216">
        <f t="shared" si="3"/>
        <v>384.94</v>
      </c>
      <c r="D99" s="213"/>
      <c r="E99" s="5"/>
      <c r="F99" s="5"/>
      <c r="G99" s="5"/>
      <c r="H99" s="5"/>
      <c r="I99" s="5"/>
      <c r="J99" s="7"/>
    </row>
    <row r="100" spans="1:10" ht="15.75" customHeight="1" x14ac:dyDescent="0.2">
      <c r="A100" s="221" t="s">
        <v>110</v>
      </c>
      <c r="B100" s="30">
        <v>18600</v>
      </c>
      <c r="C100" s="216">
        <f t="shared" si="3"/>
        <v>24721.84</v>
      </c>
      <c r="D100" s="223" t="s">
        <v>111</v>
      </c>
      <c r="E100" s="5"/>
      <c r="F100" s="5"/>
      <c r="G100" s="5"/>
      <c r="H100" s="5"/>
      <c r="I100" s="5"/>
      <c r="J100" s="7"/>
    </row>
    <row r="101" spans="1:10" ht="15.75" customHeight="1" x14ac:dyDescent="0.2">
      <c r="A101" s="221" t="s">
        <v>112</v>
      </c>
      <c r="B101" s="30">
        <v>32.43</v>
      </c>
      <c r="C101" s="216">
        <f t="shared" si="3"/>
        <v>43.1</v>
      </c>
      <c r="D101" s="217"/>
      <c r="E101" s="5"/>
      <c r="F101" s="5"/>
      <c r="G101" s="5"/>
      <c r="H101" s="5"/>
      <c r="I101" s="5"/>
      <c r="J101" s="7"/>
    </row>
    <row r="102" spans="1:10" ht="15" customHeight="1" x14ac:dyDescent="0.2">
      <c r="A102" s="221" t="s">
        <v>113</v>
      </c>
      <c r="B102" s="30">
        <v>18.920000000000002</v>
      </c>
      <c r="C102" s="216">
        <f t="shared" si="3"/>
        <v>25.15</v>
      </c>
      <c r="D102" s="213"/>
      <c r="E102" s="5"/>
      <c r="F102" s="5"/>
      <c r="G102" s="5"/>
      <c r="H102" s="5"/>
      <c r="I102" s="5"/>
      <c r="J102" s="7"/>
    </row>
    <row r="103" spans="1:10" ht="15.75" customHeight="1" x14ac:dyDescent="0.2">
      <c r="A103" s="221" t="s">
        <v>114</v>
      </c>
      <c r="B103" s="30">
        <v>15</v>
      </c>
      <c r="C103" s="216">
        <f t="shared" si="3"/>
        <v>19.940000000000001</v>
      </c>
      <c r="D103" s="217"/>
      <c r="E103" s="5"/>
      <c r="F103" s="5"/>
      <c r="G103" s="5"/>
      <c r="H103" s="5"/>
      <c r="I103" s="5"/>
      <c r="J103" s="7"/>
    </row>
    <row r="104" spans="1:10" ht="15.75" customHeight="1" x14ac:dyDescent="0.2">
      <c r="A104" s="221" t="s">
        <v>115</v>
      </c>
      <c r="B104" s="30">
        <v>25.84</v>
      </c>
      <c r="C104" s="216">
        <f t="shared" si="3"/>
        <v>34.340000000000003</v>
      </c>
      <c r="D104" s="217"/>
      <c r="E104" s="5"/>
      <c r="F104" s="5"/>
      <c r="G104" s="5"/>
      <c r="H104" s="5"/>
      <c r="I104" s="5"/>
      <c r="J104" s="7"/>
    </row>
    <row r="105" spans="1:10" ht="15.75" customHeight="1" x14ac:dyDescent="0.2">
      <c r="A105" s="221" t="s">
        <v>116</v>
      </c>
      <c r="B105" s="30">
        <v>2800</v>
      </c>
      <c r="C105" s="216">
        <f t="shared" si="3"/>
        <v>3721.57</v>
      </c>
      <c r="D105" s="223" t="s">
        <v>117</v>
      </c>
      <c r="E105" s="4"/>
      <c r="F105" s="5"/>
      <c r="G105" s="5"/>
      <c r="H105" s="5"/>
      <c r="I105" s="5"/>
      <c r="J105" s="7"/>
    </row>
    <row r="106" spans="1:10" ht="15.75" customHeight="1" x14ac:dyDescent="0.2">
      <c r="A106" s="221" t="str">
        <f>A105</f>
        <v>175 komp</v>
      </c>
      <c r="B106" s="30">
        <v>3250</v>
      </c>
      <c r="C106" s="216">
        <f t="shared" si="3"/>
        <v>4319.68</v>
      </c>
      <c r="D106" s="223" t="s">
        <v>118</v>
      </c>
      <c r="E106" s="4"/>
      <c r="F106" s="5"/>
      <c r="G106" s="5"/>
      <c r="H106" s="5"/>
      <c r="I106" s="5"/>
      <c r="J106" s="7"/>
    </row>
    <row r="107" spans="1:10" ht="13.7" customHeight="1" x14ac:dyDescent="0.2">
      <c r="A107" s="212"/>
      <c r="B107" s="30"/>
      <c r="C107" s="216"/>
      <c r="D107" s="213"/>
      <c r="E107" s="5"/>
      <c r="F107" s="5"/>
      <c r="G107" s="5"/>
      <c r="H107" s="5"/>
      <c r="I107" s="5"/>
      <c r="J107" s="7"/>
    </row>
    <row r="108" spans="1:10" ht="13.7" customHeight="1" x14ac:dyDescent="0.2">
      <c r="A108" s="221" t="s">
        <v>119</v>
      </c>
      <c r="B108" s="30">
        <v>10500</v>
      </c>
      <c r="C108" s="78" t="s">
        <v>0</v>
      </c>
      <c r="D108" s="213"/>
      <c r="E108" s="5"/>
      <c r="F108" s="5"/>
      <c r="G108" s="5"/>
      <c r="H108" s="5"/>
      <c r="I108" s="5"/>
      <c r="J108" s="7"/>
    </row>
    <row r="109" spans="1:10" ht="13.7" customHeight="1" x14ac:dyDescent="0.2">
      <c r="A109" s="221" t="s">
        <v>120</v>
      </c>
      <c r="B109" s="30">
        <v>235</v>
      </c>
      <c r="C109" s="216">
        <f>ROUND($B$22*B109,2)</f>
        <v>312.35000000000002</v>
      </c>
      <c r="D109" s="213"/>
      <c r="E109" s="5"/>
      <c r="F109" s="5"/>
      <c r="G109" s="5"/>
      <c r="H109" s="5"/>
      <c r="I109" s="5"/>
      <c r="J109" s="7"/>
    </row>
    <row r="110" spans="1:10" ht="13.7" customHeight="1" x14ac:dyDescent="0.2">
      <c r="A110" s="221" t="s">
        <v>121</v>
      </c>
      <c r="B110" s="30">
        <v>10000</v>
      </c>
      <c r="C110" s="216">
        <f>ROUND($B$22*B110,2)</f>
        <v>13291.31</v>
      </c>
      <c r="D110" s="213"/>
      <c r="E110" s="5"/>
      <c r="F110" s="5"/>
      <c r="G110" s="5"/>
      <c r="H110" s="5"/>
      <c r="I110" s="5"/>
      <c r="J110" s="7"/>
    </row>
    <row r="111" spans="1:10" ht="13.7" customHeight="1" x14ac:dyDescent="0.2">
      <c r="A111" s="212"/>
      <c r="B111" s="30"/>
      <c r="C111" s="216"/>
      <c r="D111" s="213"/>
      <c r="E111" s="5"/>
      <c r="F111" s="5"/>
      <c r="G111" s="5"/>
      <c r="H111" s="5"/>
      <c r="I111" s="5"/>
      <c r="J111" s="7"/>
    </row>
    <row r="112" spans="1:10" ht="13.7" customHeight="1" x14ac:dyDescent="0.2">
      <c r="A112" s="221" t="s">
        <v>122</v>
      </c>
      <c r="B112" s="30">
        <v>194.47</v>
      </c>
      <c r="C112" s="216">
        <f>ROUND($B$22*B112,2)</f>
        <v>258.48</v>
      </c>
      <c r="D112" s="213"/>
      <c r="E112" s="225"/>
      <c r="F112" s="5"/>
      <c r="G112" s="5"/>
      <c r="H112" s="5"/>
      <c r="I112" s="5"/>
      <c r="J112" s="7"/>
    </row>
    <row r="113" spans="1:10" ht="13.7" customHeight="1" x14ac:dyDescent="0.2">
      <c r="A113" s="221" t="s">
        <v>123</v>
      </c>
      <c r="B113" s="30">
        <v>185.4</v>
      </c>
      <c r="C113" s="216">
        <f>ROUND($B$22*B113,2)</f>
        <v>246.42</v>
      </c>
      <c r="D113" s="213"/>
      <c r="E113" s="225"/>
      <c r="F113" s="5"/>
      <c r="G113" s="5"/>
      <c r="H113" s="5"/>
      <c r="I113" s="5"/>
      <c r="J113" s="7"/>
    </row>
    <row r="114" spans="1:10" ht="13.7" customHeight="1" x14ac:dyDescent="0.2">
      <c r="A114" s="221" t="s">
        <v>124</v>
      </c>
      <c r="B114" s="30">
        <v>156.54</v>
      </c>
      <c r="C114" s="216">
        <f>ROUND($B$22*B114,2)</f>
        <v>208.06</v>
      </c>
      <c r="D114" s="213"/>
      <c r="E114" s="225"/>
      <c r="F114" s="5"/>
      <c r="G114" s="5"/>
      <c r="H114" s="5"/>
      <c r="I114" s="5"/>
      <c r="J114" s="7"/>
    </row>
    <row r="115" spans="1:10" ht="13.7" customHeight="1" x14ac:dyDescent="0.2">
      <c r="A115" s="221" t="s">
        <v>125</v>
      </c>
      <c r="B115" s="30">
        <v>6</v>
      </c>
      <c r="C115" s="216">
        <f>ROUND($B$22*B115,2)</f>
        <v>7.97</v>
      </c>
      <c r="D115" s="213"/>
      <c r="E115" s="225"/>
      <c r="F115" s="5"/>
      <c r="G115" s="5"/>
      <c r="H115" s="5"/>
      <c r="I115" s="5"/>
      <c r="J115" s="7"/>
    </row>
    <row r="116" spans="1:10" ht="15.75" customHeight="1" x14ac:dyDescent="0.2">
      <c r="A116" s="226" t="s">
        <v>126</v>
      </c>
      <c r="B116" s="33">
        <v>3</v>
      </c>
      <c r="C116" s="227">
        <f>ROUND($B$22*B116,2)</f>
        <v>3.99</v>
      </c>
      <c r="D116" s="228"/>
      <c r="E116" s="5"/>
      <c r="F116" s="5"/>
      <c r="G116" s="5"/>
      <c r="H116" s="5"/>
      <c r="I116" s="5"/>
      <c r="J116" s="7"/>
    </row>
    <row r="117" spans="1:10" ht="15.75" customHeight="1" x14ac:dyDescent="0.2">
      <c r="A117" s="229" t="s">
        <v>74</v>
      </c>
      <c r="B117" s="230"/>
      <c r="C117" s="231"/>
      <c r="D117" s="232"/>
      <c r="E117" s="8"/>
      <c r="F117" s="5"/>
      <c r="G117" s="5"/>
      <c r="H117" s="5"/>
      <c r="I117" s="5"/>
      <c r="J117" s="7"/>
    </row>
    <row r="118" spans="1:10" ht="15.75" customHeight="1" x14ac:dyDescent="0.2">
      <c r="A118" s="122" t="s">
        <v>75</v>
      </c>
      <c r="B118" s="196"/>
      <c r="C118" s="124"/>
      <c r="D118" s="125"/>
      <c r="E118" s="8"/>
      <c r="F118" s="5"/>
      <c r="G118" s="5"/>
      <c r="H118" s="5"/>
      <c r="I118" s="5"/>
      <c r="J118" s="7"/>
    </row>
    <row r="119" spans="1:10" ht="16.5" customHeight="1" x14ac:dyDescent="0.2">
      <c r="A119" s="233" t="s">
        <v>76</v>
      </c>
      <c r="B119" s="234"/>
      <c r="C119" s="235"/>
      <c r="D119" s="236"/>
      <c r="E119" s="8"/>
      <c r="F119" s="5"/>
      <c r="G119" s="5"/>
      <c r="H119" s="5"/>
      <c r="I119" s="5"/>
      <c r="J119" s="7"/>
    </row>
    <row r="120" spans="1:10" ht="14.1" customHeight="1" x14ac:dyDescent="0.2">
      <c r="A120" s="237"/>
      <c r="B120" s="238"/>
      <c r="C120" s="238"/>
      <c r="D120" s="97"/>
      <c r="E120" s="5"/>
      <c r="F120" s="5"/>
      <c r="G120" s="5"/>
      <c r="H120" s="5"/>
      <c r="I120" s="5"/>
      <c r="J120" s="7"/>
    </row>
    <row r="121" spans="1:10" ht="13.7" customHeight="1" x14ac:dyDescent="0.2">
      <c r="A121" s="239" t="s">
        <v>127</v>
      </c>
      <c r="B121" s="30">
        <v>26.12</v>
      </c>
      <c r="C121" s="216">
        <f>ROUND($B$22*B121,2)</f>
        <v>34.72</v>
      </c>
      <c r="D121" s="213"/>
      <c r="E121" s="5"/>
      <c r="F121" s="5"/>
      <c r="G121" s="5"/>
      <c r="H121" s="5"/>
      <c r="I121" s="5"/>
      <c r="J121" s="7"/>
    </row>
    <row r="122" spans="1:10" ht="13.7" customHeight="1" x14ac:dyDescent="0.2">
      <c r="A122" s="240"/>
      <c r="B122" s="76"/>
      <c r="C122" s="76"/>
      <c r="D122" s="5"/>
      <c r="E122" s="5"/>
      <c r="F122" s="5"/>
      <c r="G122" s="5"/>
      <c r="H122" s="5"/>
      <c r="I122" s="5"/>
      <c r="J122" s="7"/>
    </row>
    <row r="123" spans="1:10" ht="13.7" customHeight="1" x14ac:dyDescent="0.2">
      <c r="A123" s="241" t="s">
        <v>128</v>
      </c>
      <c r="B123" s="224">
        <v>5000</v>
      </c>
      <c r="C123" s="224">
        <f>B123*B22</f>
        <v>6645.6550000000007</v>
      </c>
      <c r="D123" s="242"/>
      <c r="E123" s="15"/>
      <c r="F123" s="15"/>
      <c r="G123" s="15"/>
      <c r="H123" s="15"/>
      <c r="I123" s="15"/>
      <c r="J123"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2016-10-31T07:48:51Z</cp:lastPrinted>
  <dcterms:created xsi:type="dcterms:W3CDTF">2016-07-31T10:00:11Z</dcterms:created>
  <dcterms:modified xsi:type="dcterms:W3CDTF">2016-10-31T08:25:19Z</dcterms:modified>
</cp:coreProperties>
</file>