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225" windowWidth="15960" windowHeight="11520" tabRatio="803"/>
  </bookViews>
  <sheets>
    <sheet name="INTRO" sheetId="10" r:id="rId1"/>
    <sheet name="BHKL NY LØN" sheetId="9" r:id="rId2"/>
    <sheet name="BHKL GL LØN" sheetId="11" r:id="rId3"/>
    <sheet name="LÆRER NY LØN " sheetId="4" r:id="rId4"/>
    <sheet name="LÆRER GL LØN" sheetId="12" r:id="rId5"/>
    <sheet name="Lejrskole, ulempe, weekend" sheetId="6" r:id="rId6"/>
    <sheet name="Dage" sheetId="7" state="hidden" r:id="rId7"/>
    <sheet name="DATABANK" sheetId="8" r:id="rId8"/>
  </sheets>
  <definedNames>
    <definedName name="_xlnm.Print_Area" localSheetId="3">'LÆRER NY LØN '!$A$1:$H$54</definedName>
  </definedNames>
  <calcPr calcId="145621"/>
</workbook>
</file>

<file path=xl/calcChain.xml><?xml version="1.0" encoding="utf-8"?>
<calcChain xmlns="http://schemas.openxmlformats.org/spreadsheetml/2006/main">
  <c r="F39" i="4" l="1"/>
  <c r="F38" i="4"/>
  <c r="F26" i="12" l="1"/>
  <c r="F33" i="12"/>
  <c r="F8" i="4" l="1"/>
  <c r="E7" i="4" l="1"/>
  <c r="D11" i="12" l="1"/>
  <c r="I25" i="12" l="1"/>
  <c r="F9" i="11" l="1"/>
  <c r="F8" i="11"/>
  <c r="F8" i="9" l="1"/>
  <c r="D10" i="11" l="1"/>
  <c r="G8" i="11"/>
  <c r="H28" i="11"/>
  <c r="E7" i="11"/>
  <c r="E6" i="11"/>
  <c r="F11" i="12"/>
  <c r="G11" i="12" s="1"/>
  <c r="D10" i="12"/>
  <c r="F10" i="12" s="1"/>
  <c r="G10" i="12" s="1"/>
  <c r="F8" i="12"/>
  <c r="G8" i="12" s="1"/>
  <c r="H35" i="12"/>
  <c r="E7" i="12"/>
  <c r="E6" i="12"/>
  <c r="F10" i="11" l="1"/>
  <c r="G10" i="11" s="1"/>
  <c r="D17" i="9" l="1"/>
  <c r="D20" i="9" s="1"/>
  <c r="F20" i="9" s="1"/>
  <c r="G20" i="9" s="1"/>
  <c r="D15" i="9"/>
  <c r="D18" i="9" s="1"/>
  <c r="D14" i="9"/>
  <c r="F14" i="9" s="1"/>
  <c r="G14" i="9" s="1"/>
  <c r="D12" i="9"/>
  <c r="F12" i="9" s="1"/>
  <c r="G12" i="9" s="1"/>
  <c r="D11" i="9"/>
  <c r="F11" i="9" s="1"/>
  <c r="G11" i="9" s="1"/>
  <c r="D10" i="9"/>
  <c r="G8" i="9"/>
  <c r="E7" i="9"/>
  <c r="H38" i="9"/>
  <c r="F16" i="9"/>
  <c r="G16" i="9" s="1"/>
  <c r="A7" i="9"/>
  <c r="E6" i="9"/>
  <c r="F10" i="9" l="1"/>
  <c r="G10" i="9" s="1"/>
  <c r="F15" i="9"/>
  <c r="G15" i="9" s="1"/>
  <c r="F18" i="9"/>
  <c r="G18" i="9" s="1"/>
  <c r="F17" i="9"/>
  <c r="G17" i="9" s="1"/>
  <c r="C123" i="8" l="1"/>
  <c r="C121" i="8"/>
  <c r="C116" i="8"/>
  <c r="C115" i="8"/>
  <c r="C114" i="8"/>
  <c r="C113" i="8"/>
  <c r="C112" i="8"/>
  <c r="C110" i="8"/>
  <c r="C109" i="8"/>
  <c r="C106" i="8"/>
  <c r="A106" i="8"/>
  <c r="C105" i="8"/>
  <c r="C104" i="8"/>
  <c r="C103" i="8"/>
  <c r="C102" i="8"/>
  <c r="D33" i="12" s="1"/>
  <c r="G33" i="12" s="1"/>
  <c r="I33" i="12" s="1"/>
  <c r="C101" i="8"/>
  <c r="C100" i="8"/>
  <c r="D31" i="12" s="1"/>
  <c r="F31" i="12" s="1"/>
  <c r="G31" i="12" s="1"/>
  <c r="I31" i="12" s="1"/>
  <c r="C99" i="8"/>
  <c r="C98" i="8"/>
  <c r="C97" i="8"/>
  <c r="D30" i="12" s="1"/>
  <c r="F30" i="12" s="1"/>
  <c r="G30" i="12" s="1"/>
  <c r="I30" i="12" s="1"/>
  <c r="C95" i="8"/>
  <c r="C93" i="8"/>
  <c r="D28" i="12" s="1"/>
  <c r="F28" i="12" s="1"/>
  <c r="G28" i="12" s="1"/>
  <c r="I28" i="12" s="1"/>
  <c r="C92" i="8"/>
  <c r="A92" i="8"/>
  <c r="A93" i="8" s="1"/>
  <c r="C91" i="8"/>
  <c r="C89" i="8"/>
  <c r="D31" i="4" s="1"/>
  <c r="F31" i="4" s="1"/>
  <c r="G31" i="4" s="1"/>
  <c r="C88" i="8"/>
  <c r="C87" i="8"/>
  <c r="C86" i="8"/>
  <c r="D85" i="8"/>
  <c r="C85" i="8"/>
  <c r="C84" i="8"/>
  <c r="D15" i="11" s="1"/>
  <c r="F15" i="11" s="1"/>
  <c r="G15" i="11" s="1"/>
  <c r="I15" i="11" s="1"/>
  <c r="A84" i="8"/>
  <c r="C83" i="8"/>
  <c r="C82" i="8"/>
  <c r="C81" i="8"/>
  <c r="C79" i="8"/>
  <c r="D32" i="12" s="1"/>
  <c r="F32" i="12" s="1"/>
  <c r="G32" i="12" s="1"/>
  <c r="I32" i="12" s="1"/>
  <c r="C78" i="8"/>
  <c r="C76" i="8"/>
  <c r="C75" i="8"/>
  <c r="C74" i="8"/>
  <c r="C73" i="8"/>
  <c r="C71" i="8"/>
  <c r="C70" i="8"/>
  <c r="C69" i="8"/>
  <c r="D26" i="12" s="1"/>
  <c r="G26" i="12" s="1"/>
  <c r="I26" i="12" s="1"/>
  <c r="C67" i="8"/>
  <c r="C66" i="8"/>
  <c r="C65" i="8"/>
  <c r="C64" i="8"/>
  <c r="C61" i="8"/>
  <c r="C60" i="8"/>
  <c r="C59" i="8"/>
  <c r="C58" i="8"/>
  <c r="C57" i="8"/>
  <c r="D9" i="4" s="1"/>
  <c r="F9" i="4" s="1"/>
  <c r="C56" i="8"/>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B130" i="7" s="1"/>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D38" i="7"/>
  <c r="M37" i="7"/>
  <c r="L37" i="7"/>
  <c r="K37" i="7"/>
  <c r="J37" i="7"/>
  <c r="J38" i="7" s="1"/>
  <c r="I37" i="7"/>
  <c r="H37" i="7"/>
  <c r="G37" i="7"/>
  <c r="G38" i="7" s="1"/>
  <c r="F37" i="7"/>
  <c r="E37" i="7"/>
  <c r="D37" i="7"/>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G20" i="6"/>
  <c r="H20" i="6" s="1"/>
  <c r="H11" i="6"/>
  <c r="G19" i="6" s="1"/>
  <c r="H19" i="6" s="1"/>
  <c r="B7" i="6"/>
  <c r="F5" i="6"/>
  <c r="G4" i="6"/>
  <c r="H4" i="6" s="1"/>
  <c r="G3" i="6"/>
  <c r="H3" i="6" s="1"/>
  <c r="H47" i="4"/>
  <c r="D44" i="4"/>
  <c r="F44" i="4" s="1"/>
  <c r="G44" i="4" s="1"/>
  <c r="D42" i="4"/>
  <c r="F42" i="4" s="1"/>
  <c r="G42" i="4" s="1"/>
  <c r="D40" i="4"/>
  <c r="F40" i="4" s="1"/>
  <c r="G40" i="4" s="1"/>
  <c r="D38" i="4"/>
  <c r="D35" i="4"/>
  <c r="D34" i="4"/>
  <c r="D32" i="4"/>
  <c r="F32" i="4" s="1"/>
  <c r="G32" i="4" s="1"/>
  <c r="D26" i="4"/>
  <c r="F26" i="4" s="1"/>
  <c r="G26" i="4" s="1"/>
  <c r="D22" i="4"/>
  <c r="F22" i="4" s="1"/>
  <c r="G22" i="4" s="1"/>
  <c r="D20" i="4"/>
  <c r="D24" i="4" s="1"/>
  <c r="F24" i="4" s="1"/>
  <c r="G24" i="4" s="1"/>
  <c r="D19" i="4"/>
  <c r="F19" i="4" s="1"/>
  <c r="G19" i="4" s="1"/>
  <c r="F18" i="4"/>
  <c r="G18" i="4" s="1"/>
  <c r="D17" i="4"/>
  <c r="F17" i="4" s="1"/>
  <c r="G17" i="4" s="1"/>
  <c r="D16" i="4"/>
  <c r="F16" i="4" s="1"/>
  <c r="G16" i="4" s="1"/>
  <c r="D15" i="4"/>
  <c r="F15" i="4" s="1"/>
  <c r="G15" i="4" s="1"/>
  <c r="D13" i="4"/>
  <c r="F13" i="4" s="1"/>
  <c r="G13" i="4" s="1"/>
  <c r="D12" i="4"/>
  <c r="F12" i="4" s="1"/>
  <c r="G12" i="4" s="1"/>
  <c r="D11" i="4"/>
  <c r="F11" i="4" s="1"/>
  <c r="G11" i="4" s="1"/>
  <c r="D10" i="4"/>
  <c r="F10" i="4" s="1"/>
  <c r="G10" i="4" s="1"/>
  <c r="G8" i="4"/>
  <c r="A7" i="4"/>
  <c r="E6" i="4"/>
  <c r="D14" i="11" l="1"/>
  <c r="F14" i="11" s="1"/>
  <c r="G14" i="11" s="1"/>
  <c r="I14" i="11" s="1"/>
  <c r="D16" i="12"/>
  <c r="D19" i="9"/>
  <c r="F19" i="9" s="1"/>
  <c r="G19" i="9" s="1"/>
  <c r="D12" i="12"/>
  <c r="F12" i="12" s="1"/>
  <c r="G12" i="12" s="1"/>
  <c r="I12" i="12" s="1"/>
  <c r="D14" i="4"/>
  <c r="F14" i="4" s="1"/>
  <c r="G14" i="4" s="1"/>
  <c r="D28" i="4"/>
  <c r="F28" i="4" s="1"/>
  <c r="G28" i="4" s="1"/>
  <c r="F34" i="4"/>
  <c r="G34" i="4" s="1"/>
  <c r="F35" i="4"/>
  <c r="G35" i="4" s="1"/>
  <c r="D26" i="9"/>
  <c r="F26" i="9" s="1"/>
  <c r="G26" i="9" s="1"/>
  <c r="D16" i="11"/>
  <c r="F16" i="11" s="1"/>
  <c r="G16" i="11" s="1"/>
  <c r="I16" i="11" s="1"/>
  <c r="D18" i="12"/>
  <c r="F18" i="12" s="1"/>
  <c r="G18" i="12" s="1"/>
  <c r="I18" i="12" s="1"/>
  <c r="B146" i="7"/>
  <c r="D39" i="4"/>
  <c r="G39" i="4" s="1"/>
  <c r="D27" i="12"/>
  <c r="F27" i="12" s="1"/>
  <c r="G27" i="12" s="1"/>
  <c r="I27" i="12" s="1"/>
  <c r="D17" i="12"/>
  <c r="F17" i="12" s="1"/>
  <c r="G17" i="12" s="1"/>
  <c r="I17" i="12" s="1"/>
  <c r="D30" i="9"/>
  <c r="D20" i="11"/>
  <c r="D22" i="12"/>
  <c r="D28" i="9"/>
  <c r="F28" i="9" s="1"/>
  <c r="G28" i="9" s="1"/>
  <c r="D18" i="11"/>
  <c r="F18" i="11" s="1"/>
  <c r="G18" i="11" s="1"/>
  <c r="I18" i="11" s="1"/>
  <c r="D20" i="12"/>
  <c r="F20" i="12" s="1"/>
  <c r="G20" i="12" s="1"/>
  <c r="I20" i="12" s="1"/>
  <c r="B15" i="7"/>
  <c r="B31" i="7"/>
  <c r="B47" i="7"/>
  <c r="B113" i="7"/>
  <c r="D9" i="12"/>
  <c r="F9" i="12" s="1"/>
  <c r="D26" i="11"/>
  <c r="F26" i="11" s="1"/>
  <c r="G26" i="11" s="1"/>
  <c r="I25" i="11" s="1"/>
  <c r="D29" i="12"/>
  <c r="F29" i="12" s="1"/>
  <c r="G29" i="12" s="1"/>
  <c r="I29" i="12" s="1"/>
  <c r="D24" i="9"/>
  <c r="F24" i="9" s="1"/>
  <c r="G24" i="9" s="1"/>
  <c r="F16" i="12"/>
  <c r="G16" i="12" s="1"/>
  <c r="I16" i="12" s="1"/>
  <c r="D19" i="12"/>
  <c r="F19" i="12" s="1"/>
  <c r="G19" i="12" s="1"/>
  <c r="I19" i="12" s="1"/>
  <c r="D17" i="11"/>
  <c r="F17" i="11" s="1"/>
  <c r="G17" i="11" s="1"/>
  <c r="I17" i="11" s="1"/>
  <c r="D31" i="9"/>
  <c r="D21" i="11"/>
  <c r="D23" i="12"/>
  <c r="D24" i="11"/>
  <c r="F24" i="11" s="1"/>
  <c r="G24" i="11" s="1"/>
  <c r="I24" i="11" s="1"/>
  <c r="D34" i="9"/>
  <c r="F34" i="9" s="1"/>
  <c r="G34" i="9" s="1"/>
  <c r="D25" i="11"/>
  <c r="F25" i="11" s="1"/>
  <c r="G25" i="11" s="1"/>
  <c r="I26" i="11" s="1"/>
  <c r="D35" i="9"/>
  <c r="F35" i="9" s="1"/>
  <c r="G35" i="9" s="1"/>
  <c r="D30" i="4"/>
  <c r="F30" i="4" s="1"/>
  <c r="G30" i="4" s="1"/>
  <c r="B96" i="7"/>
  <c r="D15" i="12"/>
  <c r="F15" i="12" s="1"/>
  <c r="G15" i="12" s="1"/>
  <c r="I15" i="12" s="1"/>
  <c r="D13" i="11"/>
  <c r="F13" i="11" s="1"/>
  <c r="G13" i="11" s="1"/>
  <c r="I13" i="11" s="1"/>
  <c r="D24" i="12"/>
  <c r="D22" i="11"/>
  <c r="D22" i="9"/>
  <c r="F22" i="9" s="1"/>
  <c r="G22" i="9" s="1"/>
  <c r="D14" i="12"/>
  <c r="F14" i="12" s="1"/>
  <c r="G14" i="12" s="1"/>
  <c r="I14" i="12" s="1"/>
  <c r="D12" i="11"/>
  <c r="F12" i="11" s="1"/>
  <c r="G12" i="11" s="1"/>
  <c r="I12" i="11" s="1"/>
  <c r="D29" i="4"/>
  <c r="F29" i="4" s="1"/>
  <c r="G29" i="4" s="1"/>
  <c r="D25" i="9"/>
  <c r="F25" i="9" s="1"/>
  <c r="G25" i="9" s="1"/>
  <c r="B26" i="7"/>
  <c r="B62" i="7"/>
  <c r="B65" i="7"/>
  <c r="B79" i="7"/>
  <c r="D41" i="4"/>
  <c r="F41" i="4" s="1"/>
  <c r="G41" i="4" s="1"/>
  <c r="D36" i="9"/>
  <c r="F36" i="9" s="1"/>
  <c r="G36" i="9" s="1"/>
  <c r="D27" i="9"/>
  <c r="F27" i="9" s="1"/>
  <c r="G27" i="9" s="1"/>
  <c r="B10" i="7"/>
  <c r="D97" i="7"/>
  <c r="E97" i="7" s="1"/>
  <c r="D114" i="7"/>
  <c r="E114" i="7" s="1"/>
  <c r="D131" i="7"/>
  <c r="E131" i="7" s="1"/>
  <c r="D13" i="9"/>
  <c r="F13" i="9" s="1"/>
  <c r="G13" i="9" s="1"/>
  <c r="D9" i="9"/>
  <c r="F9" i="9" s="1"/>
  <c r="D27" i="4"/>
  <c r="F27" i="4" s="1"/>
  <c r="G27" i="4" s="1"/>
  <c r="D23" i="9"/>
  <c r="F23" i="9" s="1"/>
  <c r="G23" i="9" s="1"/>
  <c r="D43" i="4"/>
  <c r="F43" i="4" s="1"/>
  <c r="G43" i="4" s="1"/>
  <c r="D32" i="9"/>
  <c r="G38" i="4"/>
  <c r="D21" i="4"/>
  <c r="F21" i="4" s="1"/>
  <c r="G21" i="4" s="1"/>
  <c r="G18" i="6"/>
  <c r="H18" i="6" s="1"/>
  <c r="F20" i="4"/>
  <c r="G20" i="4" s="1"/>
  <c r="G21" i="6"/>
  <c r="H21" i="6" s="1"/>
  <c r="D47" i="7"/>
  <c r="E43" i="7"/>
  <c r="E47" i="7" s="1"/>
  <c r="D65" i="7"/>
  <c r="E61" i="7"/>
  <c r="G9" i="4"/>
  <c r="H5" i="6"/>
  <c r="D15" i="7"/>
  <c r="E11" i="7"/>
  <c r="E15" i="7" s="1"/>
  <c r="D31" i="7"/>
  <c r="E27" i="7"/>
  <c r="E31" i="7" s="1"/>
  <c r="D82" i="7"/>
  <c r="E78" i="7"/>
  <c r="E82" i="7" s="1"/>
  <c r="E65" i="7"/>
  <c r="D23" i="4"/>
  <c r="F23" i="4" s="1"/>
  <c r="G23" i="4" s="1"/>
  <c r="C99" i="7"/>
  <c r="D98" i="7" s="1"/>
  <c r="C116" i="7"/>
  <c r="D115" i="7" s="1"/>
  <c r="D116" i="7" s="1"/>
  <c r="C133" i="7"/>
  <c r="D132" i="7" s="1"/>
  <c r="D133" i="7" s="1"/>
  <c r="B44" i="7"/>
  <c r="E94" i="7"/>
  <c r="E111" i="7"/>
  <c r="E116" i="7" s="1"/>
  <c r="E128" i="7"/>
  <c r="E133" i="7" s="1"/>
  <c r="D36" i="4"/>
  <c r="D45" i="4"/>
  <c r="F45" i="4" s="1"/>
  <c r="G45" i="4" s="1"/>
  <c r="F23" i="12" l="1"/>
  <c r="G23" i="12" s="1"/>
  <c r="I23" i="12" s="1"/>
  <c r="F22" i="12"/>
  <c r="G22" i="12" s="1"/>
  <c r="I22" i="12" s="1"/>
  <c r="F24" i="12"/>
  <c r="G24" i="12" s="1"/>
  <c r="I24" i="12" s="1"/>
  <c r="F36" i="4"/>
  <c r="G36" i="4" s="1"/>
  <c r="F32" i="9"/>
  <c r="G32" i="9" s="1"/>
  <c r="F31" i="9"/>
  <c r="G31" i="9" s="1"/>
  <c r="F30" i="9"/>
  <c r="F22" i="11"/>
  <c r="G22" i="11" s="1"/>
  <c r="I22" i="11" s="1"/>
  <c r="F21" i="11"/>
  <c r="G21" i="11" s="1"/>
  <c r="I21" i="11" s="1"/>
  <c r="F20" i="11"/>
  <c r="G20" i="11" s="1"/>
  <c r="I20" i="11" s="1"/>
  <c r="G9" i="11"/>
  <c r="D99" i="7"/>
  <c r="G9" i="12"/>
  <c r="G9" i="9"/>
  <c r="E99" i="7"/>
  <c r="H22" i="6"/>
  <c r="F47" i="4"/>
  <c r="G47" i="4" s="1"/>
  <c r="F49" i="4" s="1"/>
  <c r="I35" i="12" l="1"/>
  <c r="F35" i="12"/>
  <c r="G35" i="12" s="1"/>
  <c r="F37" i="12" s="1"/>
  <c r="F38" i="9"/>
  <c r="G38" i="9" s="1"/>
  <c r="F40" i="9" s="1"/>
  <c r="G30" i="9"/>
  <c r="F28" i="11"/>
  <c r="G28" i="11" s="1"/>
  <c r="F30" i="11" s="1"/>
</calcChain>
</file>

<file path=xl/comments1.xml><?xml version="1.0" encoding="utf-8"?>
<comments xmlns="http://schemas.openxmlformats.org/spreadsheetml/2006/main">
  <authors>
    <author>BLF</author>
    <author>Niels Kjeldsen</author>
    <author>Niels &amp; Eva</author>
  </authors>
  <commentList>
    <comment ref="C5" authorId="0">
      <text>
        <r>
          <rPr>
            <sz val="11"/>
            <color indexed="8"/>
            <rFont val="Helvetica"/>
          </rPr>
          <t xml:space="preserve">Skriv det ugentlige timetal. 37 timer er fuld tid.
</t>
        </r>
      </text>
    </comment>
    <comment ref="A8" authorId="1">
      <text>
        <r>
          <rPr>
            <sz val="11"/>
            <color indexed="8"/>
            <rFont val="Helvetica"/>
          </rPr>
          <t xml:space="preserve">Skriv "1" i kun et af de 4 grønne felter for anciennitet.
Hvis du ikke er er uddannet skal du ikke skrive i nogle af de 4 felter (særlige regler på UM, spørg TR).
</t>
        </r>
      </text>
    </comment>
    <comment ref="A30" authorId="2">
      <text>
        <r>
          <rPr>
            <sz val="11"/>
            <color indexed="8"/>
            <rFont val="Helvetica"/>
          </rPr>
          <t>Personlig ordning, spørg TR</t>
        </r>
      </text>
    </comment>
    <comment ref="A31" authorId="2">
      <text>
        <r>
          <rPr>
            <sz val="11"/>
            <color indexed="8"/>
            <rFont val="Helvetica"/>
          </rPr>
          <t>Personlig ordning, spørg TR</t>
        </r>
      </text>
    </comment>
    <comment ref="A32"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authors>
    <author>BLF</author>
    <author>Niels &amp; Eva</author>
  </authors>
  <commentList>
    <comment ref="C5" authorId="0">
      <text>
        <r>
          <rPr>
            <sz val="11"/>
            <color indexed="8"/>
            <rFont val="Helvetica"/>
          </rPr>
          <t xml:space="preserve">Skriv det ugentlige timetal. 37 timer er fuld tid.
</t>
        </r>
      </text>
    </comment>
    <comment ref="A20" authorId="1">
      <text>
        <r>
          <rPr>
            <sz val="11"/>
            <color indexed="8"/>
            <rFont val="Helvetica"/>
          </rPr>
          <t>Personlig ordning, spørg TR</t>
        </r>
      </text>
    </comment>
    <comment ref="A21" authorId="1">
      <text>
        <r>
          <rPr>
            <sz val="11"/>
            <color indexed="8"/>
            <rFont val="Helvetica"/>
          </rPr>
          <t>Personlig ordning, spørg TR</t>
        </r>
      </text>
    </comment>
    <comment ref="A22"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authors>
    <author>BLF</author>
    <author>Niels Kjeldsen</author>
    <author>Niels &amp; Eva</author>
  </authors>
  <commentList>
    <comment ref="G5" authorId="0">
      <text>
        <r>
          <rPr>
            <sz val="11"/>
            <color indexed="8"/>
            <rFont val="Helvetica"/>
          </rPr>
          <t xml:space="preserve">Skriv det ugentlige timetal. 37 timer er fuld tid.
</t>
        </r>
      </text>
    </comment>
    <comment ref="A8" authorId="1">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4" authorId="2">
      <text>
        <r>
          <rPr>
            <sz val="11"/>
            <color indexed="8"/>
            <rFont val="Helvetica"/>
          </rPr>
          <t>Personlig ordning, spørg TR</t>
        </r>
      </text>
    </comment>
    <comment ref="A35" authorId="2">
      <text>
        <r>
          <rPr>
            <sz val="11"/>
            <color indexed="8"/>
            <rFont val="Helvetica"/>
          </rPr>
          <t>Personlig ordning, spørg TR</t>
        </r>
      </text>
    </comment>
    <comment ref="A36"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authors>
    <author>BLF</author>
    <author>Niels &amp; Eva</author>
  </authors>
  <commentList>
    <comment ref="G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<sst xmlns="http://schemas.openxmlformats.org/spreadsheetml/2006/main" count="496" uniqueCount="175">
  <si>
    <t xml:space="preserve"> </t>
  </si>
  <si>
    <t>Beskæftigelsesgrad:</t>
  </si>
  <si>
    <t>ÅRSLØN</t>
  </si>
  <si>
    <t>MÅNEDSLØN</t>
  </si>
  <si>
    <t>pr.år f. fuldtidsans.</t>
  </si>
  <si>
    <t>Centralt tillæg</t>
  </si>
  <si>
    <t>4 løntrin alle</t>
  </si>
  <si>
    <t>2 løntrin u. 4 års anc.</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</si>
  <si>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</si>
  <si>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</si>
  <si>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</si>
  <si>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</si>
  <si>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</si>
  <si>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</si>
  <si>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</si>
  <si>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</si>
  <si>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</si>
  <si>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</si>
  <si>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</si>
  <si>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</si>
  <si>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</si>
  <si>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</si>
  <si>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</si>
  <si>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</si>
  <si>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</si>
  <si>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rPr>
      <t xml:space="preserve">0-3 års anciennitet </t>
    </r>
    <r>
      <rPr>
        <i/>
        <sz val="10"/>
        <color indexed="8"/>
        <rFont val="Arial"/>
      </rPr>
      <t>(Hvis JA: 1)</t>
    </r>
  </si>
  <si>
    <t>Grundlønstrin 31</t>
  </si>
  <si>
    <t>Centralt tillæg:</t>
  </si>
  <si>
    <t>3 løntrin alle:</t>
  </si>
  <si>
    <t>1 løntrin alle:</t>
  </si>
  <si>
    <t>2 løntrin 0-4 år:</t>
  </si>
  <si>
    <r>
      <rPr>
        <sz val="10"/>
        <color indexed="8"/>
        <rFont val="Arial"/>
      </rPr>
      <t xml:space="preserve">4-7 års anciennitet </t>
    </r>
    <r>
      <rPr>
        <i/>
        <sz val="10"/>
        <color indexed="8"/>
        <rFont val="Arial"/>
      </rPr>
      <t>(Hvis JA: 1)</t>
    </r>
  </si>
  <si>
    <t>Centralt anciennitetstillæg</t>
  </si>
  <si>
    <t>3 løntrin</t>
  </si>
  <si>
    <t>1 løntrin</t>
  </si>
  <si>
    <r>
      <rPr>
        <sz val="10"/>
        <color indexed="8"/>
        <rFont val="Arial"/>
      </rPr>
      <t xml:space="preserve">8-11 års anciennitet </t>
    </r>
    <r>
      <rPr>
        <i/>
        <sz val="10"/>
        <color indexed="8"/>
        <rFont val="Arial"/>
      </rPr>
      <t>(Hvis JA: 1)</t>
    </r>
  </si>
  <si>
    <t>3 løntrin alle</t>
  </si>
  <si>
    <t>1 løntrin alle</t>
  </si>
  <si>
    <r>
      <rPr>
        <sz val="10"/>
        <color indexed="8"/>
        <rFont val="Arial"/>
      </rPr>
      <t xml:space="preserve">Min. 12 års ancien. </t>
    </r>
    <r>
      <rPr>
        <i/>
        <sz val="10"/>
        <color indexed="8"/>
        <rFont val="Arial"/>
      </rPr>
      <t>(Hvis JA: 1)</t>
    </r>
  </si>
  <si>
    <r>
      <rPr>
        <sz val="10"/>
        <color indexed="8"/>
        <rFont val="Arial"/>
      </rPr>
      <t>Centralt anciennitetstillæg</t>
    </r>
    <r>
      <rPr>
        <sz val="10"/>
        <color indexed="8"/>
        <rFont val="Arial"/>
      </rPr>
      <t xml:space="preserve">	</t>
    </r>
    <r>
      <rPr>
        <sz val="10"/>
        <color indexed="8"/>
        <rFont val="Arial"/>
      </rPr>
      <t xml:space="preserve">       </t>
    </r>
  </si>
  <si>
    <r>
      <rPr>
        <sz val="10"/>
        <color indexed="8"/>
        <rFont val="Arial"/>
      </rPr>
      <t xml:space="preserve">Undervisningsvejleder </t>
    </r>
    <r>
      <rPr>
        <i/>
        <sz val="10"/>
        <color indexed="8"/>
        <rFont val="Arial"/>
      </rPr>
      <t>(Hvis JA: 1)</t>
    </r>
  </si>
  <si>
    <r>
      <rPr>
        <sz val="10"/>
        <color indexed="8"/>
        <rFont val="Arial"/>
      </rPr>
      <t xml:space="preserve">OK § 5 stk. 8 </t>
    </r>
    <r>
      <rPr>
        <i/>
        <sz val="10"/>
        <color indexed="8"/>
        <rFont val="Arial"/>
      </rPr>
      <t>(skriv timer/år)</t>
    </r>
  </si>
  <si>
    <r>
      <rPr>
        <sz val="10"/>
        <color indexed="8"/>
        <rFont val="Arial"/>
      </rPr>
      <t xml:space="preserve">OK § 5 stk.10 </t>
    </r>
    <r>
      <rPr>
        <i/>
        <sz val="10"/>
        <color indexed="8"/>
        <rFont val="Arial"/>
      </rPr>
      <t>(skriv timer/år)</t>
    </r>
  </si>
  <si>
    <r>
      <rPr>
        <sz val="10"/>
        <color indexed="8"/>
        <rFont val="Arial"/>
      </rPr>
      <t xml:space="preserve">OK § 5 stk. 11 </t>
    </r>
    <r>
      <rPr>
        <i/>
        <sz val="10"/>
        <color indexed="8"/>
        <rFont val="Arial"/>
      </rPr>
      <t>(skriv timer/år)</t>
    </r>
  </si>
  <si>
    <t>Tillæg for 0-750 uv-timer</t>
  </si>
  <si>
    <t>Tillæg for +750 uv-timer</t>
  </si>
  <si>
    <t>Lærer på Ordblinde-Instituttet / Kasperskolen</t>
  </si>
  <si>
    <t>Ulempegodtgørelse ekstra for Kasperskolen</t>
  </si>
  <si>
    <t>I ALT:</t>
  </si>
  <si>
    <t>DIFFERENCE:</t>
  </si>
  <si>
    <t>KONKLUSION:</t>
  </si>
  <si>
    <t>OK § 5,3 OI og KA</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</si>
  <si>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</si>
  <si>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</si>
  <si>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</si>
  <si>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</si>
  <si>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</si>
  <si>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</si>
  <si>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</si>
  <si>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</si>
  <si>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</si>
  <si>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</si>
  <si>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</si>
  <si>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</si>
  <si>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</si>
  <si>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</si>
  <si>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</si>
  <si>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</si>
  <si>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</si>
  <si>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</si>
  <si>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</si>
  <si>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</si>
  <si>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</si>
  <si>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</si>
  <si>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</si>
  <si>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</si>
  <si>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</si>
  <si>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</si>
  <si>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</si>
  <si>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</si>
  <si>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</si>
  <si>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</si>
  <si>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</si>
  <si>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</si>
  <si>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</si>
  <si>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</si>
  <si>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</si>
  <si>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</si>
  <si>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</si>
  <si>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</si>
  <si>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</si>
  <si>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</si>
  <si>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</si>
  <si>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</si>
  <si>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</si>
  <si>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</si>
  <si>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</si>
  <si>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</si>
  <si>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</si>
  <si>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</si>
  <si>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</si>
  <si>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</si>
  <si>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</si>
  <si>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</si>
  <si>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</si>
  <si>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</si>
  <si>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</si>
  <si>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</si>
  <si>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</si>
  <si>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</si>
  <si>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</si>
  <si>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</si>
  <si>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</si>
  <si>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</si>
  <si>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</si>
  <si>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</si>
  <si>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</si>
  <si>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</si>
  <si>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</si>
  <si>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</si>
  <si>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</si>
  <si>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</si>
  <si>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</si>
  <si>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</si>
  <si>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lærere</t>
  </si>
  <si>
    <t>bhkl</t>
  </si>
  <si>
    <t>UUM OI KA</t>
  </si>
  <si>
    <t>Cand P/PD</t>
  </si>
  <si>
    <t>UM</t>
  </si>
  <si>
    <t>lejrskole, hv</t>
  </si>
  <si>
    <t>lejrskole, lsh</t>
  </si>
  <si>
    <t>OK §5,3</t>
  </si>
  <si>
    <t>KA, OI</t>
  </si>
  <si>
    <t>OK § 5,8</t>
  </si>
  <si>
    <t>OK §5,9 bhkl</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</si>
  <si>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</si>
  <si>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</si>
  <si>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</si>
  <si>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</si>
  <si>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</si>
  <si>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</si>
  <si>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</si>
  <si>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</si>
  <si>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</si>
  <si>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</si>
  <si>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</si>
  <si>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</si>
  <si>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</si>
  <si>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</si>
  <si>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</si>
  <si>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</si>
  <si>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4 løntrin alle:</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</si>
  <si>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</si>
  <si>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</si>
  <si>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</si>
  <si>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</si>
  <si>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</si>
  <si>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</si>
  <si>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</si>
  <si>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</si>
  <si>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</si>
  <si>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</si>
  <si>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</si>
  <si>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Værdien af 2 løntrin alle</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</si>
  <si>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</si>
  <si>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</si>
  <si>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</si>
  <si>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</si>
  <si>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</si>
  <si>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</si>
  <si>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</si>
  <si>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</si>
  <si>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</si>
  <si>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1.10.2017</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</si>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</sst>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quot; &quot;* #,##0.00&quot; &quot;;&quot; &quot;* \(#,##0.00\);&quot; &quot;* &quot;-&quot;??&quot; &quot;"/>
    <numFmt numFmtId="165" formatCode="0.000"/>
    <numFmt numFmtId="166" formatCode="#,##0&quot; &quot;;\(#,##0\)"/>
    <numFmt numFmtId="167" formatCode="0.0"/>
    <numFmt numFmtId="168" formatCode="&quot; &quot;* #,##0.000000&quot; &quot;;&quot; &quot;* \(#,##0.000000\);&quot; &quot;* &quot;-&quot;??&quot; &quot;"/>
    <numFmt numFmtId="169" formatCode="0.000000"/>
    <numFmt numFmtId="170" formatCode="&quot; &quot;* #,##0&quot; &quot;;&quot; &quot;* \(#,##0\);&quot; &quot;* &quot;-&quot;??&quot; &quot;"/>
  </numFmts>
  <fonts count="38">
    <font>
      <sz val="10"/>
      <color indexed="8"/>
      <name val="Arial"/>
    </font>
    <font>
      <sz val="11"/>
      <color theme="1"/>
      <name val="Helvetica"/>
      <family val="2"/>
      <scheme val="minor"/>
    </font>
    <font>
      <b/>
      <sz val="10"/>
      <color indexed="8"/>
      <name val="Arial"/>
    </font>
    <font>
      <b/>
      <sz val="11"/>
      <color indexed="8"/>
      <name val="Arial"/>
    </font>
    <font>
      <b/>
      <sz val="11"/>
      <color indexed="14"/>
      <name val="Arial"/>
    </font>
    <font>
      <sz val="11"/>
      <color indexed="8"/>
      <name val="Arial"/>
    </font>
    <font>
      <b/>
      <sz val="10"/>
      <color indexed="14"/>
      <name val="Arial"/>
    </font>
    <font>
      <sz val="5"/>
      <color indexed="8"/>
      <name val="Arial"/>
    </font>
    <font>
      <sz val="11"/>
      <color indexed="8"/>
      <name val="Helvetica"/>
    </font>
    <font>
      <sz val="11"/>
      <color indexed="10"/>
      <name val="Arial"/>
    </font>
    <font>
      <sz val="10"/>
      <color indexed="18"/>
      <name val="Arial"/>
    </font>
    <font>
      <sz val="10"/>
      <color indexed="14"/>
      <name val="Arial"/>
    </font>
    <font>
      <sz val="10"/>
      <color indexed="16"/>
      <name val="Arial"/>
    </font>
    <font>
      <sz val="11"/>
      <color indexed="14"/>
      <name val="Arial"/>
    </font>
    <font>
      <sz val="10"/>
      <color indexed="10"/>
      <name val="Arial"/>
    </font>
    <font>
      <i/>
      <sz val="11"/>
      <color indexed="8"/>
      <name val="Arial"/>
    </font>
    <font>
      <b/>
      <i/>
      <sz val="10"/>
      <color indexed="8"/>
      <name val="Arial"/>
    </font>
    <font>
      <i/>
      <sz val="9"/>
      <color indexed="8"/>
      <name val="Arial"/>
    </font>
    <font>
      <b/>
      <sz val="10"/>
      <color indexed="24"/>
      <name val="Arial"/>
    </font>
    <font>
      <i/>
      <sz val="10"/>
      <color indexed="8"/>
      <name val="Arial"/>
    </font>
    <font>
      <i/>
      <sz val="10"/>
      <color indexed="14"/>
      <name val="Arial"/>
    </font>
    <font>
      <i/>
      <sz val="10"/>
      <color indexed="10"/>
      <name val="Arial"/>
    </font>
    <font>
      <b/>
      <i/>
      <sz val="10"/>
      <color indexed="18"/>
      <name val="Arial"/>
    </font>
    <font>
      <sz val="10"/>
      <color indexed="27"/>
      <name val="Arial"/>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sz val="12"/>
      <name val="TimesNewRomanPS"/>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26">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style="thin">
        <color indexed="8"/>
      </top>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right style="thin">
        <color indexed="11"/>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thin">
        <color indexed="8"/>
      </left>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right style="thin">
        <color indexed="8"/>
      </right>
      <top/>
      <bottom style="medium">
        <color indexed="8"/>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indexed="8"/>
      </left>
      <right style="thin">
        <color theme="0" tint="-0.14999847407452621"/>
      </right>
      <top style="thin">
        <color theme="0" tint="-0.14999847407452621"/>
      </top>
      <bottom/>
      <diagonal/>
    </border>
    <border>
      <left style="medium">
        <color indexed="8"/>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pplyNumberFormat="0" applyFill="0" applyBorder="0" applyProtection="0"/>
    <xf numFmtId="0" fontId="1" fillId="0" borderId="8"/>
  </cellStyleXfs>
  <cellXfs count="620">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5" fillId="2" borderId="7" xfId="0" applyNumberFormat="1" applyFont="1" applyFill="1" applyBorder="1" applyAlignment="1"/>
    <xf numFmtId="0" fontId="5"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4" fontId="0" fillId="2" borderId="30" xfId="0" applyNumberFormat="1" applyFont="1" applyFill="1" applyBorder="1" applyAlignment="1"/>
    <xf numFmtId="164" fontId="0" fillId="2" borderId="33" xfId="0" applyNumberFormat="1" applyFont="1" applyFill="1" applyBorder="1" applyAlignment="1"/>
    <xf numFmtId="164" fontId="0" fillId="2" borderId="35" xfId="0" applyNumberFormat="1" applyFont="1" applyFill="1" applyBorder="1" applyAlignment="1"/>
    <xf numFmtId="0" fontId="0" fillId="0" borderId="0" xfId="0" applyNumberFormat="1" applyFont="1" applyAlignment="1"/>
    <xf numFmtId="49" fontId="0" fillId="0" borderId="41" xfId="0" applyNumberFormat="1" applyFont="1" applyBorder="1" applyAlignment="1">
      <alignment horizontal="left"/>
    </xf>
    <xf numFmtId="4" fontId="7" fillId="0" borderId="42" xfId="0" applyNumberFormat="1" applyFont="1" applyBorder="1" applyAlignment="1"/>
    <xf numFmtId="4" fontId="7" fillId="0" borderId="41" xfId="0" applyNumberFormat="1" applyFont="1" applyBorder="1" applyAlignment="1"/>
    <xf numFmtId="4" fontId="2" fillId="0" borderId="41" xfId="0" applyNumberFormat="1" applyFont="1" applyBorder="1" applyAlignment="1">
      <alignment horizontal="center"/>
    </xf>
    <xf numFmtId="0" fontId="0" fillId="0" borderId="41" xfId="0" applyNumberFormat="1" applyFont="1" applyBorder="1" applyAlignment="1"/>
    <xf numFmtId="1" fontId="0" fillId="5" borderId="29" xfId="0" applyNumberFormat="1" applyFont="1" applyFill="1" applyBorder="1" applyAlignment="1">
      <alignment horizontal="center"/>
    </xf>
    <xf numFmtId="49" fontId="17" fillId="2" borderId="43" xfId="0" applyNumberFormat="1" applyFont="1" applyFill="1" applyBorder="1" applyAlignment="1"/>
    <xf numFmtId="49" fontId="17" fillId="2" borderId="46" xfId="0" applyNumberFormat="1" applyFont="1" applyFill="1" applyBorder="1" applyAlignment="1"/>
    <xf numFmtId="2" fontId="9" fillId="0" borderId="41" xfId="0" applyNumberFormat="1" applyFont="1" applyBorder="1" applyAlignment="1">
      <alignment horizontal="right"/>
    </xf>
    <xf numFmtId="0" fontId="0" fillId="2" borderId="47" xfId="0" applyFont="1" applyFill="1" applyBorder="1" applyAlignment="1">
      <alignment horizontal="center"/>
    </xf>
    <xf numFmtId="49" fontId="2" fillId="6" borderId="29" xfId="0" applyNumberFormat="1" applyFont="1" applyFill="1" applyBorder="1" applyAlignment="1">
      <alignment horizontal="center"/>
    </xf>
    <xf numFmtId="49" fontId="16"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4" fontId="16" fillId="2" borderId="29" xfId="0" applyNumberFormat="1" applyFont="1" applyFill="1" applyBorder="1" applyAlignment="1"/>
    <xf numFmtId="164" fontId="0" fillId="2" borderId="29" xfId="0" applyNumberFormat="1" applyFont="1" applyFill="1" applyBorder="1" applyAlignment="1"/>
    <xf numFmtId="164"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4"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4" fontId="0" fillId="2" borderId="54" xfId="0" applyNumberFormat="1" applyFont="1" applyFill="1" applyBorder="1" applyAlignment="1"/>
    <xf numFmtId="49" fontId="0" fillId="2" borderId="38" xfId="0" applyNumberFormat="1" applyFont="1" applyFill="1" applyBorder="1" applyAlignment="1">
      <alignment horizontal="center"/>
    </xf>
    <xf numFmtId="164" fontId="0" fillId="2" borderId="48" xfId="0" applyNumberFormat="1" applyFont="1" applyFill="1" applyBorder="1" applyAlignment="1"/>
    <xf numFmtId="49" fontId="12" fillId="0" borderId="41" xfId="0" applyNumberFormat="1" applyFont="1" applyBorder="1" applyAlignment="1">
      <alignment horizontal="left"/>
    </xf>
    <xf numFmtId="164" fontId="12" fillId="0" borderId="41" xfId="0" applyNumberFormat="1" applyFont="1" applyBorder="1" applyAlignment="1">
      <alignment horizontal="right"/>
    </xf>
    <xf numFmtId="164" fontId="12" fillId="0" borderId="41" xfId="0" applyNumberFormat="1" applyFont="1" applyBorder="1" applyAlignment="1"/>
    <xf numFmtId="164" fontId="10" fillId="0" borderId="41" xfId="0" applyNumberFormat="1" applyFont="1" applyBorder="1" applyAlignment="1"/>
    <xf numFmtId="164" fontId="0" fillId="2" borderId="48" xfId="0" applyNumberFormat="1" applyFont="1" applyFill="1" applyBorder="1" applyAlignment="1">
      <alignment horizontal="right"/>
    </xf>
    <xf numFmtId="164" fontId="0" fillId="2" borderId="51" xfId="0" applyNumberFormat="1" applyFont="1" applyFill="1" applyBorder="1" applyAlignment="1">
      <alignment horizontal="right"/>
    </xf>
    <xf numFmtId="164" fontId="0" fillId="2" borderId="53" xfId="0" applyNumberFormat="1" applyFont="1" applyFill="1" applyBorder="1" applyAlignment="1">
      <alignment horizontal="right"/>
    </xf>
    <xf numFmtId="49" fontId="2" fillId="0" borderId="41" xfId="0" applyNumberFormat="1" applyFont="1" applyBorder="1" applyAlignment="1"/>
    <xf numFmtId="1" fontId="0" fillId="0" borderId="41" xfId="0" applyNumberFormat="1" applyFont="1" applyBorder="1" applyAlignment="1">
      <alignment horizontal="center"/>
    </xf>
    <xf numFmtId="164" fontId="0" fillId="0" borderId="41" xfId="0" applyNumberFormat="1" applyFont="1" applyBorder="1" applyAlignment="1">
      <alignment horizontal="right"/>
    </xf>
    <xf numFmtId="4" fontId="0" fillId="0" borderId="41" xfId="0" applyNumberFormat="1" applyFont="1" applyBorder="1" applyAlignment="1">
      <alignment horizontal="left"/>
    </xf>
    <xf numFmtId="164" fontId="0" fillId="2" borderId="30" xfId="0" applyNumberFormat="1" applyFont="1" applyFill="1" applyBorder="1" applyAlignment="1">
      <alignment horizontal="center"/>
    </xf>
    <xf numFmtId="164" fontId="0" fillId="2" borderId="35" xfId="0" applyNumberFormat="1" applyFont="1" applyFill="1" applyBorder="1" applyAlignment="1">
      <alignment horizontal="center"/>
    </xf>
    <xf numFmtId="164" fontId="0" fillId="0" borderId="41" xfId="0" applyNumberFormat="1" applyFont="1" applyBorder="1" applyAlignment="1"/>
    <xf numFmtId="49" fontId="0" fillId="0" borderId="41" xfId="0" applyNumberFormat="1" applyFont="1" applyBorder="1" applyAlignment="1">
      <alignment horizontal="center"/>
    </xf>
    <xf numFmtId="164" fontId="0" fillId="2" borderId="49" xfId="0" applyNumberFormat="1" applyFont="1" applyFill="1" applyBorder="1" applyAlignment="1">
      <alignment horizontal="right"/>
    </xf>
    <xf numFmtId="164" fontId="0" fillId="2" borderId="52" xfId="0" applyNumberFormat="1" applyFont="1" applyFill="1" applyBorder="1" applyAlignment="1">
      <alignment horizontal="right"/>
    </xf>
    <xf numFmtId="164" fontId="0" fillId="2" borderId="54"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2" fillId="2" borderId="41" xfId="0" applyNumberFormat="1" applyFont="1" applyFill="1" applyBorder="1" applyAlignment="1"/>
    <xf numFmtId="49" fontId="19" fillId="2" borderId="41" xfId="0" applyNumberFormat="1" applyFont="1" applyFill="1" applyBorder="1" applyAlignment="1"/>
    <xf numFmtId="2" fontId="20" fillId="2" borderId="41" xfId="0" applyNumberFormat="1" applyFont="1" applyFill="1" applyBorder="1" applyAlignment="1">
      <alignment horizontal="center"/>
    </xf>
    <xf numFmtId="2" fontId="21" fillId="2" borderId="41" xfId="0" applyNumberFormat="1" applyFont="1" applyFill="1" applyBorder="1" applyAlignment="1">
      <alignment horizontal="left"/>
    </xf>
    <xf numFmtId="4" fontId="21" fillId="2" borderId="41" xfId="0" applyNumberFormat="1" applyFont="1" applyFill="1" applyBorder="1" applyAlignment="1">
      <alignment horizontal="right"/>
    </xf>
    <xf numFmtId="4" fontId="21" fillId="2" borderId="41" xfId="0" applyNumberFormat="1" applyFont="1" applyFill="1" applyBorder="1" applyAlignment="1">
      <alignment horizontal="left"/>
    </xf>
    <xf numFmtId="4" fontId="19" fillId="2" borderId="41" xfId="0" applyNumberFormat="1" applyFont="1" applyFill="1" applyBorder="1" applyAlignment="1"/>
    <xf numFmtId="4" fontId="16" fillId="2" borderId="41" xfId="0" applyNumberFormat="1" applyFont="1" applyFill="1" applyBorder="1" applyAlignment="1"/>
    <xf numFmtId="4" fontId="22" fillId="2" borderId="41" xfId="0" applyNumberFormat="1" applyFont="1" applyFill="1" applyBorder="1" applyAlignment="1"/>
    <xf numFmtId="49" fontId="2" fillId="2" borderId="41" xfId="0" applyNumberFormat="1" applyFont="1" applyFill="1" applyBorder="1" applyAlignment="1"/>
    <xf numFmtId="2" fontId="13" fillId="2" borderId="41" xfId="0" applyNumberFormat="1" applyFont="1" applyFill="1" applyBorder="1" applyAlignment="1">
      <alignment horizontal="center"/>
    </xf>
    <xf numFmtId="2" fontId="14" fillId="2" borderId="41" xfId="0" applyNumberFormat="1" applyFont="1" applyFill="1" applyBorder="1" applyAlignment="1">
      <alignment horizontal="left"/>
    </xf>
    <xf numFmtId="4" fontId="14" fillId="2" borderId="41" xfId="0" applyNumberFormat="1" applyFont="1" applyFill="1" applyBorder="1" applyAlignment="1">
      <alignment horizontal="right"/>
    </xf>
    <xf numFmtId="4" fontId="14" fillId="2" borderId="41" xfId="0" applyNumberFormat="1" applyFont="1" applyFill="1" applyBorder="1" applyAlignment="1">
      <alignment horizontal="left"/>
    </xf>
    <xf numFmtId="4" fontId="0" fillId="2" borderId="41" xfId="0" applyNumberFormat="1" applyFont="1" applyFill="1" applyBorder="1" applyAlignment="1"/>
    <xf numFmtId="4" fontId="14" fillId="2" borderId="41" xfId="0" applyNumberFormat="1" applyFont="1" applyFill="1" applyBorder="1" applyAlignment="1"/>
    <xf numFmtId="0" fontId="0" fillId="0" borderId="0" xfId="0" applyNumberFormat="1" applyFont="1" applyAlignment="1"/>
    <xf numFmtId="0" fontId="0" fillId="0" borderId="64" xfId="0" applyFont="1" applyBorder="1" applyAlignment="1"/>
    <xf numFmtId="0" fontId="0" fillId="0" borderId="62" xfId="0" applyFont="1" applyBorder="1" applyAlignment="1"/>
    <xf numFmtId="0" fontId="0" fillId="0" borderId="63" xfId="0" applyFont="1" applyBorder="1" applyAlignment="1"/>
    <xf numFmtId="49" fontId="0" fillId="2" borderId="52" xfId="0" applyNumberFormat="1" applyFont="1" applyFill="1" applyBorder="1" applyAlignment="1">
      <alignment horizontal="center"/>
    </xf>
    <xf numFmtId="49" fontId="0" fillId="2" borderId="61" xfId="0" applyNumberFormat="1" applyFont="1" applyFill="1" applyBorder="1" applyAlignment="1"/>
    <xf numFmtId="0" fontId="0" fillId="2" borderId="62" xfId="0" applyNumberFormat="1" applyFont="1" applyFill="1" applyBorder="1" applyAlignment="1"/>
    <xf numFmtId="0" fontId="0" fillId="2" borderId="63" xfId="0" applyNumberFormat="1" applyFont="1" applyFill="1" applyBorder="1" applyAlignment="1"/>
    <xf numFmtId="166" fontId="0" fillId="2" borderId="52" xfId="0" applyNumberFormat="1" applyFont="1" applyFill="1" applyBorder="1" applyAlignment="1">
      <alignment horizontal="center"/>
    </xf>
    <xf numFmtId="164" fontId="2" fillId="2" borderId="52" xfId="0" applyNumberFormat="1" applyFont="1" applyFill="1" applyBorder="1" applyAlignment="1">
      <alignment horizontal="right"/>
    </xf>
    <xf numFmtId="0" fontId="0" fillId="0" borderId="65" xfId="0" applyFont="1" applyBorder="1" applyAlignment="1"/>
    <xf numFmtId="0" fontId="0" fillId="0" borderId="66" xfId="0" applyFont="1" applyBorder="1" applyAlignment="1"/>
    <xf numFmtId="0" fontId="0" fillId="0" borderId="67" xfId="0" applyFont="1" applyBorder="1" applyAlignment="1"/>
    <xf numFmtId="49" fontId="0" fillId="2" borderId="68" xfId="0" applyNumberFormat="1" applyFont="1" applyFill="1" applyBorder="1" applyAlignment="1"/>
    <xf numFmtId="49" fontId="0" fillId="2" borderId="8" xfId="0" applyNumberFormat="1" applyFont="1" applyFill="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49" fontId="0" fillId="2" borderId="65" xfId="0" applyNumberFormat="1" applyFont="1" applyFill="1" applyBorder="1" applyAlignment="1"/>
    <xf numFmtId="164" fontId="0" fillId="2" borderId="9" xfId="0" applyNumberFormat="1" applyFont="1" applyFill="1" applyBorder="1" applyAlignment="1"/>
    <xf numFmtId="0" fontId="0" fillId="2" borderId="68"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8" xfId="0" applyFont="1" applyBorder="1" applyAlignment="1"/>
    <xf numFmtId="0" fontId="0" fillId="2" borderId="72"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6" fillId="3" borderId="73" xfId="0" applyNumberFormat="1" applyFont="1" applyFill="1" applyBorder="1" applyAlignment="1"/>
    <xf numFmtId="17" fontId="11" fillId="2" borderId="74" xfId="0" applyNumberFormat="1" applyFont="1" applyFill="1" applyBorder="1" applyAlignment="1"/>
    <xf numFmtId="17" fontId="11" fillId="2" borderId="75" xfId="0" applyNumberFormat="1" applyFont="1" applyFill="1" applyBorder="1" applyAlignment="1"/>
    <xf numFmtId="49" fontId="11" fillId="2" borderId="51" xfId="0" applyNumberFormat="1" applyFont="1" applyFill="1" applyBorder="1" applyAlignment="1"/>
    <xf numFmtId="0" fontId="11" fillId="2" borderId="52" xfId="0" applyNumberFormat="1" applyFont="1" applyFill="1" applyBorder="1" applyAlignment="1"/>
    <xf numFmtId="0" fontId="11" fillId="2" borderId="21" xfId="0" applyNumberFormat="1" applyFont="1" applyFill="1" applyBorder="1" applyAlignment="1"/>
    <xf numFmtId="49" fontId="11" fillId="3" borderId="51" xfId="0" applyNumberFormat="1" applyFont="1" applyFill="1" applyBorder="1" applyAlignment="1"/>
    <xf numFmtId="0" fontId="11" fillId="3" borderId="52" xfId="0" applyNumberFormat="1" applyFont="1" applyFill="1" applyBorder="1" applyAlignment="1"/>
    <xf numFmtId="0" fontId="11" fillId="3" borderId="21" xfId="0" applyNumberFormat="1" applyFont="1" applyFill="1" applyBorder="1" applyAlignment="1"/>
    <xf numFmtId="49" fontId="11" fillId="8" borderId="51" xfId="0" applyNumberFormat="1" applyFont="1" applyFill="1" applyBorder="1" applyAlignment="1"/>
    <xf numFmtId="0" fontId="11" fillId="8" borderId="52" xfId="0" applyNumberFormat="1" applyFont="1" applyFill="1" applyBorder="1" applyAlignment="1"/>
    <xf numFmtId="0" fontId="11" fillId="8" borderId="21" xfId="0" applyNumberFormat="1" applyFont="1" applyFill="1" applyBorder="1" applyAlignment="1"/>
    <xf numFmtId="0" fontId="0" fillId="2" borderId="76" xfId="0" applyNumberFormat="1" applyFont="1" applyFill="1" applyBorder="1" applyAlignment="1"/>
    <xf numFmtId="0" fontId="0" fillId="2" borderId="66" xfId="0" applyNumberFormat="1" applyFont="1" applyFill="1" applyBorder="1" applyAlignment="1"/>
    <xf numFmtId="0" fontId="0" fillId="2" borderId="77" xfId="0" applyNumberFormat="1" applyFont="1" applyFill="1" applyBorder="1" applyAlignment="1"/>
    <xf numFmtId="0" fontId="0" fillId="2" borderId="78" xfId="0" applyNumberFormat="1" applyFont="1" applyFill="1" applyBorder="1" applyAlignment="1"/>
    <xf numFmtId="0" fontId="0" fillId="2" borderId="52" xfId="0" applyNumberFormat="1" applyFont="1" applyFill="1" applyBorder="1" applyAlignment="1"/>
    <xf numFmtId="0" fontId="0" fillId="2" borderId="79" xfId="0" applyNumberFormat="1" applyFont="1" applyFill="1" applyBorder="1" applyAlignment="1"/>
    <xf numFmtId="167" fontId="0" fillId="2" borderId="80" xfId="0" applyNumberFormat="1" applyFont="1" applyFill="1" applyBorder="1" applyAlignment="1"/>
    <xf numFmtId="49" fontId="6" fillId="8" borderId="14" xfId="0" applyNumberFormat="1" applyFont="1" applyFill="1" applyBorder="1" applyAlignment="1"/>
    <xf numFmtId="0" fontId="6"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7"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81" xfId="0" applyNumberFormat="1" applyFont="1" applyFill="1" applyBorder="1" applyAlignment="1"/>
    <xf numFmtId="167" fontId="2" fillId="2" borderId="82"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4" fillId="2" borderId="8" xfId="0" applyNumberFormat="1" applyFont="1" applyFill="1" applyBorder="1" applyAlignment="1"/>
    <xf numFmtId="0" fontId="14" fillId="2" borderId="9" xfId="0" applyNumberFormat="1" applyFont="1" applyFill="1" applyBorder="1" applyAlignment="1"/>
    <xf numFmtId="49" fontId="0" fillId="8" borderId="8" xfId="0" applyNumberFormat="1" applyFont="1" applyFill="1" applyBorder="1" applyAlignment="1"/>
    <xf numFmtId="167" fontId="14" fillId="2" borderId="8" xfId="0" applyNumberFormat="1" applyFont="1" applyFill="1" applyBorder="1" applyAlignment="1"/>
    <xf numFmtId="167" fontId="14" fillId="2" borderId="9" xfId="0" applyNumberFormat="1" applyFont="1" applyFill="1" applyBorder="1" applyAlignment="1"/>
    <xf numFmtId="49" fontId="4" fillId="2" borderId="73" xfId="0" applyNumberFormat="1" applyFont="1" applyFill="1" applyBorder="1" applyAlignment="1"/>
    <xf numFmtId="17" fontId="13" fillId="2" borderId="74" xfId="0" applyNumberFormat="1" applyFont="1" applyFill="1" applyBorder="1" applyAlignment="1"/>
    <xf numFmtId="17" fontId="13" fillId="2" borderId="75" xfId="0" applyNumberFormat="1" applyFont="1" applyFill="1" applyBorder="1" applyAlignment="1"/>
    <xf numFmtId="0" fontId="5" fillId="2" borderId="14" xfId="0" applyNumberFormat="1" applyFont="1" applyFill="1" applyBorder="1" applyAlignment="1"/>
    <xf numFmtId="49" fontId="13" fillId="2" borderId="51" xfId="0" applyNumberFormat="1" applyFont="1" applyFill="1" applyBorder="1" applyAlignment="1"/>
    <xf numFmtId="0" fontId="13" fillId="2" borderId="52" xfId="0" applyNumberFormat="1" applyFont="1" applyFill="1" applyBorder="1" applyAlignment="1"/>
    <xf numFmtId="0" fontId="13" fillId="2" borderId="21" xfId="0" applyNumberFormat="1" applyFont="1" applyFill="1" applyBorder="1" applyAlignment="1"/>
    <xf numFmtId="49" fontId="13" fillId="8" borderId="51" xfId="0" applyNumberFormat="1" applyFont="1" applyFill="1" applyBorder="1" applyAlignment="1"/>
    <xf numFmtId="0" fontId="13" fillId="8" borderId="52" xfId="0" applyNumberFormat="1" applyFont="1" applyFill="1" applyBorder="1" applyAlignment="1"/>
    <xf numFmtId="0" fontId="13" fillId="8" borderId="21" xfId="0" applyNumberFormat="1" applyFont="1" applyFill="1" applyBorder="1" applyAlignment="1"/>
    <xf numFmtId="0" fontId="5" fillId="2" borderId="76" xfId="0" applyNumberFormat="1" applyFont="1" applyFill="1" applyBorder="1" applyAlignment="1"/>
    <xf numFmtId="0" fontId="5" fillId="2" borderId="62" xfId="0" applyNumberFormat="1" applyFont="1" applyFill="1" applyBorder="1" applyAlignment="1"/>
    <xf numFmtId="0" fontId="5" fillId="2" borderId="66" xfId="0" applyNumberFormat="1" applyFont="1" applyFill="1" applyBorder="1" applyAlignment="1"/>
    <xf numFmtId="0" fontId="5" fillId="2" borderId="77" xfId="0" applyNumberFormat="1" applyFont="1" applyFill="1" applyBorder="1" applyAlignment="1"/>
    <xf numFmtId="49" fontId="5" fillId="8" borderId="66" xfId="0" applyNumberFormat="1" applyFont="1" applyFill="1" applyBorder="1" applyAlignment="1"/>
    <xf numFmtId="0" fontId="5" fillId="8" borderId="66" xfId="0" applyNumberFormat="1" applyFont="1" applyFill="1" applyBorder="1" applyAlignment="1"/>
    <xf numFmtId="0" fontId="5" fillId="8" borderId="78" xfId="0" applyNumberFormat="1" applyFont="1" applyFill="1" applyBorder="1" applyAlignment="1"/>
    <xf numFmtId="49" fontId="5" fillId="2" borderId="51" xfId="0" applyNumberFormat="1" applyFont="1" applyFill="1" applyBorder="1" applyAlignment="1"/>
    <xf numFmtId="0" fontId="5" fillId="2" borderId="52" xfId="0" applyNumberFormat="1" applyFont="1" applyFill="1" applyBorder="1" applyAlignment="1"/>
    <xf numFmtId="0" fontId="5" fillId="2" borderId="79" xfId="0" applyNumberFormat="1" applyFont="1" applyFill="1" applyBorder="1" applyAlignment="1"/>
    <xf numFmtId="167" fontId="5" fillId="2" borderId="80" xfId="0" applyNumberFormat="1" applyFont="1" applyFill="1" applyBorder="1" applyAlignment="1"/>
    <xf numFmtId="49" fontId="5" fillId="8" borderId="8" xfId="0" applyNumberFormat="1" applyFont="1" applyFill="1" applyBorder="1" applyAlignment="1"/>
    <xf numFmtId="0" fontId="5" fillId="8" borderId="8" xfId="0" applyNumberFormat="1" applyFont="1" applyFill="1" applyBorder="1" applyAlignment="1"/>
    <xf numFmtId="0" fontId="5" fillId="8" borderId="15" xfId="0" applyNumberFormat="1" applyFont="1" applyFill="1" applyBorder="1" applyAlignment="1"/>
    <xf numFmtId="167" fontId="5" fillId="2" borderId="13" xfId="0" applyNumberFormat="1" applyFont="1" applyFill="1" applyBorder="1" applyAlignment="1"/>
    <xf numFmtId="0" fontId="5" fillId="2" borderId="8" xfId="0" applyNumberFormat="1" applyFont="1" applyFill="1" applyBorder="1" applyAlignment="1"/>
    <xf numFmtId="0" fontId="5" fillId="2" borderId="15" xfId="0" applyNumberFormat="1" applyFont="1" applyFill="1" applyBorder="1" applyAlignment="1"/>
    <xf numFmtId="49" fontId="5" fillId="2" borderId="53" xfId="0" applyNumberFormat="1" applyFont="1" applyFill="1" applyBorder="1" applyAlignment="1"/>
    <xf numFmtId="0" fontId="5" fillId="2" borderId="54" xfId="0" applyNumberFormat="1" applyFont="1" applyFill="1" applyBorder="1" applyAlignment="1"/>
    <xf numFmtId="0" fontId="5" fillId="2" borderId="81" xfId="0" applyNumberFormat="1" applyFont="1" applyFill="1" applyBorder="1" applyAlignment="1"/>
    <xf numFmtId="167" fontId="3" fillId="2" borderId="82" xfId="0" applyNumberFormat="1" applyFont="1" applyFill="1" applyBorder="1" applyAlignment="1"/>
    <xf numFmtId="0" fontId="5" fillId="2" borderId="16" xfId="0" applyNumberFormat="1" applyFont="1" applyFill="1" applyBorder="1" applyAlignment="1"/>
    <xf numFmtId="0" fontId="5" fillId="2" borderId="17" xfId="0" applyNumberFormat="1" applyFont="1" applyFill="1" applyBorder="1" applyAlignment="1"/>
    <xf numFmtId="0" fontId="5" fillId="2" borderId="18" xfId="0" applyNumberFormat="1" applyFont="1" applyFill="1" applyBorder="1" applyAlignment="1"/>
    <xf numFmtId="0" fontId="5" fillId="9" borderId="1" xfId="0" applyNumberFormat="1" applyFont="1" applyFill="1" applyBorder="1" applyAlignment="1"/>
    <xf numFmtId="0" fontId="5" fillId="9" borderId="2" xfId="0" applyNumberFormat="1" applyFont="1" applyFill="1" applyBorder="1" applyAlignment="1"/>
    <xf numFmtId="0" fontId="5" fillId="9" borderId="3" xfId="0" applyNumberFormat="1" applyFont="1" applyFill="1" applyBorder="1" applyAlignment="1"/>
    <xf numFmtId="0" fontId="5" fillId="2" borderId="83" xfId="0" applyNumberFormat="1" applyFont="1" applyFill="1" applyBorder="1" applyAlignment="1"/>
    <xf numFmtId="0" fontId="5" fillId="2" borderId="11" xfId="0" applyNumberFormat="1" applyFont="1" applyFill="1" applyBorder="1" applyAlignment="1"/>
    <xf numFmtId="0" fontId="5" fillId="2" borderId="84" xfId="0" applyNumberFormat="1" applyFont="1" applyFill="1" applyBorder="1" applyAlignment="1"/>
    <xf numFmtId="0" fontId="5" fillId="2" borderId="68" xfId="0" applyNumberFormat="1" applyFont="1" applyFill="1" applyBorder="1" applyAlignment="1"/>
    <xf numFmtId="0" fontId="5" fillId="2" borderId="69" xfId="0" applyNumberFormat="1" applyFont="1" applyFill="1" applyBorder="1" applyAlignment="1"/>
    <xf numFmtId="17" fontId="5" fillId="2" borderId="70" xfId="0" applyNumberFormat="1" applyFont="1" applyFill="1" applyBorder="1" applyAlignment="1"/>
    <xf numFmtId="49" fontId="5" fillId="2" borderId="52" xfId="0" applyNumberFormat="1" applyFont="1" applyFill="1" applyBorder="1" applyAlignment="1"/>
    <xf numFmtId="0" fontId="5" fillId="2" borderId="85" xfId="0" applyNumberFormat="1" applyFont="1" applyFill="1" applyBorder="1" applyAlignment="1"/>
    <xf numFmtId="0" fontId="5" fillId="2" borderId="64" xfId="0" applyNumberFormat="1" applyFont="1" applyFill="1" applyBorder="1" applyAlignment="1"/>
    <xf numFmtId="0" fontId="5" fillId="2" borderId="65" xfId="0" applyNumberFormat="1" applyFont="1" applyFill="1" applyBorder="1" applyAlignment="1"/>
    <xf numFmtId="0" fontId="5" fillId="2" borderId="86" xfId="0" applyNumberFormat="1" applyFont="1" applyFill="1" applyBorder="1" applyAlignment="1"/>
    <xf numFmtId="0" fontId="5" fillId="2" borderId="19" xfId="0" applyNumberFormat="1" applyFont="1" applyFill="1" applyBorder="1" applyAlignment="1"/>
    <xf numFmtId="0" fontId="0" fillId="0" borderId="0" xfId="0" applyNumberFormat="1" applyFont="1" applyAlignment="1"/>
    <xf numFmtId="49" fontId="6" fillId="8" borderId="87" xfId="0" applyNumberFormat="1" applyFont="1" applyFill="1" applyBorder="1" applyAlignment="1"/>
    <xf numFmtId="164" fontId="0" fillId="8" borderId="88" xfId="0" applyNumberFormat="1" applyFont="1" applyFill="1" applyBorder="1" applyAlignment="1"/>
    <xf numFmtId="0" fontId="0" fillId="8" borderId="88" xfId="0" applyNumberFormat="1" applyFont="1" applyFill="1" applyBorder="1" applyAlignment="1"/>
    <xf numFmtId="0" fontId="0" fillId="8" borderId="89" xfId="0" applyNumberFormat="1" applyFont="1" applyFill="1" applyBorder="1" applyAlignment="1"/>
    <xf numFmtId="0" fontId="0" fillId="0" borderId="90" xfId="0" applyFont="1" applyBorder="1" applyAlignment="1"/>
    <xf numFmtId="49" fontId="6" fillId="8" borderId="91" xfId="0" applyNumberFormat="1" applyFont="1" applyFill="1" applyBorder="1" applyAlignment="1"/>
    <xf numFmtId="164" fontId="0" fillId="8" borderId="8" xfId="0" applyNumberFormat="1" applyFont="1" applyFill="1" applyBorder="1" applyAlignment="1"/>
    <xf numFmtId="0" fontId="0" fillId="8" borderId="92" xfId="0" applyNumberFormat="1" applyFont="1" applyFill="1" applyBorder="1" applyAlignment="1"/>
    <xf numFmtId="0" fontId="0" fillId="0" borderId="91" xfId="0" applyFont="1" applyBorder="1" applyAlignment="1"/>
    <xf numFmtId="49" fontId="6" fillId="8" borderId="93" xfId="0" applyNumberFormat="1" applyFont="1" applyFill="1" applyBorder="1" applyAlignment="1"/>
    <xf numFmtId="164" fontId="0" fillId="8" borderId="94" xfId="0" applyNumberFormat="1" applyFont="1" applyFill="1" applyBorder="1" applyAlignment="1"/>
    <xf numFmtId="0" fontId="0" fillId="8" borderId="94" xfId="0" applyNumberFormat="1" applyFont="1" applyFill="1" applyBorder="1" applyAlignment="1"/>
    <xf numFmtId="0" fontId="0" fillId="8" borderId="95" xfId="0" applyNumberFormat="1" applyFont="1" applyFill="1" applyBorder="1" applyAlignment="1"/>
    <xf numFmtId="0" fontId="0" fillId="0" borderId="96" xfId="0" applyFont="1" applyBorder="1" applyAlignment="1"/>
    <xf numFmtId="0" fontId="0" fillId="0" borderId="88" xfId="0" applyFont="1" applyBorder="1" applyAlignment="1"/>
    <xf numFmtId="164" fontId="0" fillId="2" borderId="8" xfId="0" applyNumberFormat="1" applyFont="1" applyFill="1" applyBorder="1" applyAlignment="1"/>
    <xf numFmtId="168" fontId="0" fillId="2" borderId="8" xfId="0" applyNumberFormat="1" applyFont="1" applyFill="1" applyBorder="1" applyAlignment="1"/>
    <xf numFmtId="0" fontId="0" fillId="0" borderId="84"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7" xfId="0" applyFont="1" applyBorder="1" applyAlignment="1"/>
    <xf numFmtId="0" fontId="0" fillId="2" borderId="56" xfId="0" applyNumberFormat="1" applyFont="1" applyFill="1" applyBorder="1" applyAlignment="1"/>
    <xf numFmtId="0" fontId="0" fillId="2" borderId="98" xfId="0" applyNumberFormat="1" applyFont="1" applyFill="1" applyBorder="1" applyAlignment="1"/>
    <xf numFmtId="49" fontId="0" fillId="2" borderId="52" xfId="0" applyNumberFormat="1" applyFont="1" applyFill="1" applyBorder="1" applyAlignment="1"/>
    <xf numFmtId="0" fontId="0" fillId="2" borderId="85" xfId="0" applyNumberFormat="1" applyFont="1" applyFill="1" applyBorder="1" applyAlignment="1"/>
    <xf numFmtId="170" fontId="0" fillId="2" borderId="52" xfId="0" applyNumberFormat="1" applyFont="1" applyFill="1" applyBorder="1" applyAlignment="1"/>
    <xf numFmtId="166" fontId="0" fillId="2" borderId="8" xfId="0" applyNumberFormat="1" applyFont="1" applyFill="1" applyBorder="1" applyAlignment="1"/>
    <xf numFmtId="0" fontId="6" fillId="2" borderId="99" xfId="0" applyNumberFormat="1" applyFont="1" applyFill="1" applyBorder="1" applyAlignment="1"/>
    <xf numFmtId="164" fontId="0" fillId="2" borderId="61" xfId="0" applyNumberFormat="1" applyFont="1" applyFill="1" applyBorder="1" applyAlignment="1"/>
    <xf numFmtId="0" fontId="0" fillId="0" borderId="100" xfId="0" applyFont="1" applyBorder="1" applyAlignment="1"/>
    <xf numFmtId="0" fontId="0" fillId="0" borderId="85" xfId="0" applyFont="1" applyBorder="1" applyAlignment="1"/>
    <xf numFmtId="168" fontId="0" fillId="2" borderId="52" xfId="0" applyNumberFormat="1" applyFont="1" applyFill="1" applyBorder="1" applyAlignment="1">
      <alignment horizontal="center"/>
    </xf>
    <xf numFmtId="0" fontId="0" fillId="2" borderId="100" xfId="0" applyNumberFormat="1" applyFont="1" applyFill="1" applyBorder="1" applyAlignment="1"/>
    <xf numFmtId="164" fontId="0" fillId="2" borderId="52" xfId="0" applyNumberFormat="1" applyFont="1" applyFill="1" applyBorder="1" applyAlignment="1">
      <alignment horizontal="center"/>
    </xf>
    <xf numFmtId="0" fontId="2" fillId="2" borderId="85" xfId="0" applyNumberFormat="1" applyFont="1" applyFill="1" applyBorder="1" applyAlignment="1"/>
    <xf numFmtId="49" fontId="23" fillId="2" borderId="100" xfId="0" applyNumberFormat="1" applyFont="1" applyFill="1" applyBorder="1" applyAlignment="1"/>
    <xf numFmtId="164" fontId="23" fillId="2" borderId="52" xfId="0" applyNumberFormat="1" applyFont="1" applyFill="1" applyBorder="1" applyAlignment="1">
      <alignment horizontal="center"/>
    </xf>
    <xf numFmtId="0" fontId="23" fillId="2" borderId="100" xfId="0" applyNumberFormat="1" applyFont="1" applyFill="1" applyBorder="1" applyAlignment="1"/>
    <xf numFmtId="49" fontId="0" fillId="2" borderId="100" xfId="0" applyNumberFormat="1" applyFont="1" applyFill="1" applyBorder="1" applyAlignment="1"/>
    <xf numFmtId="49" fontId="0" fillId="2" borderId="85" xfId="0" applyNumberFormat="1" applyFont="1" applyFill="1" applyBorder="1" applyAlignment="1"/>
    <xf numFmtId="49" fontId="2" fillId="2" borderId="85" xfId="0" applyNumberFormat="1" applyFont="1" applyFill="1" applyBorder="1" applyAlignment="1"/>
    <xf numFmtId="164" fontId="23" fillId="2" borderId="52" xfId="0" applyNumberFormat="1" applyFont="1" applyFill="1" applyBorder="1" applyAlignment="1"/>
    <xf numFmtId="2" fontId="0" fillId="2" borderId="8" xfId="0" applyNumberFormat="1" applyFont="1" applyFill="1" applyBorder="1" applyAlignment="1"/>
    <xf numFmtId="49" fontId="0" fillId="2" borderId="101" xfId="0" applyNumberFormat="1" applyFont="1" applyFill="1" applyBorder="1" applyAlignment="1"/>
    <xf numFmtId="164" fontId="0" fillId="2" borderId="54" xfId="0" applyNumberFormat="1" applyFont="1" applyFill="1" applyBorder="1" applyAlignment="1">
      <alignment horizontal="center"/>
    </xf>
    <xf numFmtId="0" fontId="0" fillId="0" borderId="102" xfId="0" applyFont="1" applyBorder="1" applyAlignment="1"/>
    <xf numFmtId="49" fontId="6" fillId="8" borderId="10" xfId="0" applyNumberFormat="1" applyFont="1" applyFill="1" applyBorder="1" applyAlignment="1"/>
    <xf numFmtId="164"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6" fillId="8" borderId="16" xfId="0" applyNumberFormat="1" applyFont="1" applyFill="1" applyBorder="1" applyAlignment="1"/>
    <xf numFmtId="164"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3" xfId="0" applyFont="1" applyBorder="1" applyAlignment="1"/>
    <xf numFmtId="0" fontId="0" fillId="0" borderId="74" xfId="0" applyFont="1" applyBorder="1" applyAlignment="1"/>
    <xf numFmtId="49" fontId="0" fillId="2" borderId="104" xfId="0" applyNumberFormat="1" applyFont="1" applyFill="1" applyBorder="1" applyAlignment="1"/>
    <xf numFmtId="0" fontId="0" fillId="2" borderId="69" xfId="0" applyNumberFormat="1" applyFont="1" applyFill="1" applyBorder="1" applyAlignment="1"/>
    <xf numFmtId="49" fontId="23" fillId="2" borderId="52" xfId="0" applyNumberFormat="1" applyFont="1" applyFill="1" applyBorder="1" applyAlignment="1"/>
    <xf numFmtId="0" fontId="0" fillId="0" borderId="86" xfId="0" applyFont="1" applyBorder="1" applyAlignment="1"/>
    <xf numFmtId="0" fontId="0" fillId="0" borderId="0" xfId="0" applyNumberFormat="1" applyAlignment="1"/>
    <xf numFmtId="43" fontId="0" fillId="0" borderId="0" xfId="0" applyNumberFormat="1" applyAlignment="1"/>
    <xf numFmtId="164" fontId="25" fillId="2" borderId="33" xfId="0" applyNumberFormat="1" applyFont="1" applyFill="1" applyBorder="1" applyAlignment="1"/>
    <xf numFmtId="1" fontId="0" fillId="5" borderId="82" xfId="0" applyNumberFormat="1" applyFont="1" applyFill="1" applyBorder="1" applyAlignment="1">
      <alignment horizontal="center"/>
    </xf>
    <xf numFmtId="164" fontId="0" fillId="2" borderId="106" xfId="0" applyNumberFormat="1" applyFont="1" applyFill="1" applyBorder="1" applyAlignment="1">
      <alignment horizontal="right"/>
    </xf>
    <xf numFmtId="49" fontId="0" fillId="2" borderId="107" xfId="0" applyNumberFormat="1" applyFont="1" applyFill="1" applyBorder="1" applyAlignment="1">
      <alignment horizontal="center"/>
    </xf>
    <xf numFmtId="164" fontId="0" fillId="2" borderId="105" xfId="0" applyNumberFormat="1" applyFont="1" applyFill="1" applyBorder="1" applyAlignment="1"/>
    <xf numFmtId="49" fontId="26" fillId="6" borderId="45" xfId="0" applyNumberFormat="1" applyFont="1" applyFill="1" applyBorder="1" applyAlignment="1">
      <alignment horizontal="center"/>
    </xf>
    <xf numFmtId="0" fontId="0" fillId="11" borderId="0" xfId="0" applyFont="1" applyFill="1" applyAlignment="1"/>
    <xf numFmtId="0" fontId="28" fillId="11" borderId="0" xfId="0" applyFont="1" applyFill="1" applyAlignment="1">
      <alignment horizontal="center"/>
    </xf>
    <xf numFmtId="0" fontId="26" fillId="11" borderId="0" xfId="0" applyFont="1" applyFill="1" applyAlignment="1"/>
    <xf numFmtId="164" fontId="29" fillId="2" borderId="23" xfId="0" applyNumberFormat="1" applyFont="1" applyFill="1" applyBorder="1" applyAlignment="1">
      <alignment horizontal="right"/>
    </xf>
    <xf numFmtId="49" fontId="29" fillId="2" borderId="21" xfId="0" applyNumberFormat="1" applyFont="1" applyFill="1" applyBorder="1" applyAlignment="1">
      <alignment horizontal="center"/>
    </xf>
    <xf numFmtId="164" fontId="29" fillId="2" borderId="33" xfId="0" applyNumberFormat="1" applyFont="1" applyFill="1" applyBorder="1" applyAlignment="1"/>
    <xf numFmtId="164" fontId="29" fillId="2" borderId="24" xfId="0" applyNumberFormat="1" applyFont="1" applyFill="1" applyBorder="1" applyAlignment="1">
      <alignment horizontal="right"/>
    </xf>
    <xf numFmtId="164" fontId="29" fillId="2" borderId="52" xfId="0" applyNumberFormat="1" applyFont="1" applyFill="1" applyBorder="1" applyAlignment="1"/>
    <xf numFmtId="1" fontId="29" fillId="5" borderId="29" xfId="0" applyNumberFormat="1" applyFont="1" applyFill="1" applyBorder="1" applyAlignment="1">
      <alignment horizontal="center"/>
    </xf>
    <xf numFmtId="164" fontId="29" fillId="2" borderId="48" xfId="0" applyNumberFormat="1" applyFont="1" applyFill="1" applyBorder="1" applyAlignment="1">
      <alignment horizontal="right"/>
    </xf>
    <xf numFmtId="49" fontId="29" fillId="2" borderId="50" xfId="0" applyNumberFormat="1" applyFont="1" applyFill="1" applyBorder="1" applyAlignment="1">
      <alignment horizontal="center"/>
    </xf>
    <xf numFmtId="164" fontId="29" fillId="2" borderId="30" xfId="0" applyNumberFormat="1" applyFont="1" applyFill="1" applyBorder="1" applyAlignment="1"/>
    <xf numFmtId="164" fontId="29" fillId="2" borderId="51" xfId="0" applyNumberFormat="1" applyFont="1" applyFill="1" applyBorder="1" applyAlignment="1">
      <alignment horizontal="right"/>
    </xf>
    <xf numFmtId="49" fontId="29" fillId="2" borderId="110" xfId="0" applyNumberFormat="1" applyFont="1" applyFill="1" applyBorder="1" applyAlignment="1">
      <alignment horizontal="center"/>
    </xf>
    <xf numFmtId="164" fontId="29" fillId="2" borderId="108" xfId="0" applyNumberFormat="1" applyFont="1" applyFill="1" applyBorder="1" applyAlignment="1"/>
    <xf numFmtId="164" fontId="0" fillId="2" borderId="114" xfId="0" applyNumberFormat="1" applyFont="1" applyFill="1" applyBorder="1" applyAlignment="1">
      <alignment horizontal="right"/>
    </xf>
    <xf numFmtId="164" fontId="29" fillId="2" borderId="113" xfId="0" applyNumberFormat="1" applyFont="1" applyFill="1" applyBorder="1" applyAlignment="1">
      <alignment horizontal="right"/>
    </xf>
    <xf numFmtId="0" fontId="0" fillId="10" borderId="29" xfId="0" applyNumberFormat="1" applyFont="1" applyFill="1" applyBorder="1" applyAlignment="1"/>
    <xf numFmtId="4" fontId="7" fillId="11" borderId="42" xfId="0" applyNumberFormat="1" applyFont="1" applyFill="1" applyBorder="1" applyAlignment="1"/>
    <xf numFmtId="49" fontId="12" fillId="11" borderId="41" xfId="0" applyNumberFormat="1" applyFont="1" applyFill="1" applyBorder="1" applyAlignment="1"/>
    <xf numFmtId="1" fontId="12" fillId="11" borderId="41" xfId="0" applyNumberFormat="1" applyFont="1" applyFill="1" applyBorder="1" applyAlignment="1">
      <alignment horizontal="center"/>
    </xf>
    <xf numFmtId="49" fontId="12" fillId="11" borderId="41" xfId="0" applyNumberFormat="1" applyFont="1" applyFill="1" applyBorder="1" applyAlignment="1">
      <alignment horizontal="left"/>
    </xf>
    <xf numFmtId="164" fontId="12" fillId="11" borderId="41" xfId="0" applyNumberFormat="1" applyFont="1" applyFill="1" applyBorder="1" applyAlignment="1">
      <alignment horizontal="right"/>
    </xf>
    <xf numFmtId="164" fontId="12" fillId="11" borderId="41" xfId="0" applyNumberFormat="1" applyFont="1" applyFill="1" applyBorder="1" applyAlignment="1"/>
    <xf numFmtId="164" fontId="10" fillId="11" borderId="41" xfId="0" applyNumberFormat="1" applyFont="1" applyFill="1" applyBorder="1" applyAlignment="1"/>
    <xf numFmtId="0" fontId="0" fillId="11" borderId="0" xfId="0" applyNumberFormat="1" applyFont="1" applyFill="1" applyAlignment="1"/>
    <xf numFmtId="0" fontId="0" fillId="11" borderId="0" xfId="0" applyNumberFormat="1" applyFill="1" applyAlignment="1"/>
    <xf numFmtId="164" fontId="0" fillId="2" borderId="116" xfId="0" applyNumberFormat="1" applyFont="1" applyFill="1" applyBorder="1" applyAlignment="1">
      <alignment horizontal="right"/>
    </xf>
    <xf numFmtId="49" fontId="0" fillId="0" borderId="17" xfId="0" applyNumberFormat="1" applyFont="1" applyBorder="1" applyAlignment="1">
      <alignment horizontal="left"/>
    </xf>
    <xf numFmtId="1" fontId="0" fillId="5" borderId="115" xfId="0" applyNumberFormat="1" applyFont="1" applyFill="1" applyBorder="1" applyAlignment="1">
      <alignment horizontal="center"/>
    </xf>
    <xf numFmtId="164" fontId="29" fillId="2" borderId="118" xfId="0" applyNumberFormat="1" applyFont="1" applyFill="1" applyBorder="1" applyAlignment="1">
      <alignment horizontal="right"/>
    </xf>
    <xf numFmtId="1" fontId="29" fillId="5" borderId="80" xfId="0" applyNumberFormat="1" applyFont="1" applyFill="1" applyBorder="1" applyAlignment="1">
      <alignment horizontal="center"/>
    </xf>
    <xf numFmtId="1" fontId="29" fillId="5" borderId="115" xfId="0" applyNumberFormat="1" applyFont="1" applyFill="1" applyBorder="1" applyAlignment="1">
      <alignment horizontal="center"/>
    </xf>
    <xf numFmtId="0" fontId="0" fillId="6" borderId="120" xfId="0" applyFill="1" applyBorder="1" applyAlignment="1">
      <alignment horizontal="center"/>
    </xf>
    <xf numFmtId="0" fontId="0" fillId="6" borderId="119" xfId="0" applyFill="1" applyBorder="1" applyAlignment="1">
      <alignment horizontal="center"/>
    </xf>
    <xf numFmtId="49" fontId="18" fillId="2" borderId="83" xfId="0" applyNumberFormat="1" applyFont="1" applyFill="1" applyBorder="1" applyAlignment="1"/>
    <xf numFmtId="0" fontId="0" fillId="0" borderId="42" xfId="0" applyNumberFormat="1" applyFont="1" applyBorder="1" applyAlignment="1">
      <alignment horizontal="center"/>
    </xf>
    <xf numFmtId="4" fontId="7" fillId="2" borderId="42" xfId="0" applyNumberFormat="1" applyFont="1" applyFill="1" applyBorder="1" applyAlignment="1"/>
    <xf numFmtId="0" fontId="0" fillId="2" borderId="15" xfId="0" applyFont="1" applyFill="1" applyBorder="1" applyAlignment="1">
      <alignment horizontal="center"/>
    </xf>
    <xf numFmtId="164" fontId="0" fillId="2" borderId="121" xfId="0" applyNumberFormat="1" applyFont="1" applyFill="1" applyBorder="1" applyAlignment="1"/>
    <xf numFmtId="49" fontId="12" fillId="0" borderId="17" xfId="0" applyNumberFormat="1" applyFont="1" applyBorder="1" applyAlignment="1"/>
    <xf numFmtId="1" fontId="12" fillId="0" borderId="17" xfId="0" applyNumberFormat="1" applyFont="1" applyBorder="1" applyAlignment="1">
      <alignment horizontal="center"/>
    </xf>
    <xf numFmtId="49" fontId="12" fillId="0" borderId="17" xfId="0" applyNumberFormat="1" applyFont="1" applyBorder="1" applyAlignment="1">
      <alignment horizontal="left"/>
    </xf>
    <xf numFmtId="49" fontId="2" fillId="6" borderId="10" xfId="0" applyNumberFormat="1" applyFont="1" applyFill="1" applyBorder="1" applyAlignment="1">
      <alignment horizontal="center"/>
    </xf>
    <xf numFmtId="49" fontId="0" fillId="2" borderId="137" xfId="0" applyNumberFormat="1" applyFont="1" applyFill="1" applyBorder="1" applyAlignment="1">
      <alignment horizontal="center"/>
    </xf>
    <xf numFmtId="49" fontId="2" fillId="6" borderId="139" xfId="0" applyNumberFormat="1" applyFont="1" applyFill="1" applyBorder="1" applyAlignment="1">
      <alignment horizontal="center"/>
    </xf>
    <xf numFmtId="164" fontId="16" fillId="2" borderId="140" xfId="0" applyNumberFormat="1" applyFont="1" applyFill="1" applyBorder="1" applyAlignment="1"/>
    <xf numFmtId="164" fontId="0" fillId="2" borderId="141" xfId="0" applyNumberFormat="1" applyFont="1" applyFill="1" applyBorder="1" applyAlignment="1"/>
    <xf numFmtId="164" fontId="0" fillId="2" borderId="140" xfId="0" applyNumberFormat="1" applyFont="1" applyFill="1" applyBorder="1" applyAlignment="1"/>
    <xf numFmtId="4" fontId="26" fillId="12" borderId="146" xfId="0" applyNumberFormat="1" applyFont="1" applyFill="1" applyBorder="1" applyAlignment="1">
      <alignment horizontal="center"/>
    </xf>
    <xf numFmtId="49" fontId="0" fillId="12" borderId="136" xfId="0" applyNumberFormat="1" applyFill="1" applyBorder="1" applyAlignment="1">
      <alignment horizontal="center"/>
    </xf>
    <xf numFmtId="49" fontId="18" fillId="2" borderId="8" xfId="0" applyNumberFormat="1" applyFont="1" applyFill="1" applyBorder="1" applyAlignment="1"/>
    <xf numFmtId="49" fontId="17" fillId="2" borderId="15" xfId="0" applyNumberFormat="1" applyFont="1" applyFill="1" applyBorder="1" applyAlignment="1"/>
    <xf numFmtId="49" fontId="17" fillId="2" borderId="8" xfId="0" applyNumberFormat="1" applyFont="1" applyFill="1" applyBorder="1" applyAlignment="1"/>
    <xf numFmtId="49" fontId="0" fillId="0" borderId="42" xfId="0" applyNumberFormat="1" applyFont="1" applyBorder="1" applyAlignment="1">
      <alignment horizontal="left"/>
    </xf>
    <xf numFmtId="0" fontId="0" fillId="0" borderId="42" xfId="0" applyFont="1" applyBorder="1" applyAlignment="1">
      <alignment horizontal="center"/>
    </xf>
    <xf numFmtId="49" fontId="0" fillId="0" borderId="42" xfId="0" applyNumberFormat="1" applyFont="1" applyBorder="1" applyAlignment="1"/>
    <xf numFmtId="0" fontId="0" fillId="0" borderId="8" xfId="0" applyNumberFormat="1" applyFont="1" applyBorder="1" applyAlignment="1">
      <alignment horizontal="center"/>
    </xf>
    <xf numFmtId="4" fontId="7" fillId="2" borderId="17" xfId="0" applyNumberFormat="1" applyFont="1" applyFill="1" applyBorder="1" applyAlignment="1"/>
    <xf numFmtId="1" fontId="0" fillId="5" borderId="129" xfId="0" applyNumberFormat="1" applyFont="1" applyFill="1" applyBorder="1" applyAlignment="1">
      <alignment horizontal="center"/>
    </xf>
    <xf numFmtId="1" fontId="0" fillId="5" borderId="150" xfId="0" applyNumberFormat="1" applyFont="1" applyFill="1" applyBorder="1" applyAlignment="1">
      <alignment horizontal="center"/>
    </xf>
    <xf numFmtId="1" fontId="0" fillId="5" borderId="135" xfId="0" applyNumberFormat="1" applyFont="1" applyFill="1" applyBorder="1" applyAlignment="1">
      <alignment horizontal="center"/>
    </xf>
    <xf numFmtId="164" fontId="0" fillId="2" borderId="123" xfId="0" applyNumberFormat="1" applyFont="1" applyFill="1" applyBorder="1" applyAlignment="1"/>
    <xf numFmtId="164" fontId="0" fillId="2" borderId="63" xfId="0" applyNumberFormat="1" applyFont="1" applyFill="1" applyBorder="1" applyAlignment="1"/>
    <xf numFmtId="4" fontId="7" fillId="2" borderId="8" xfId="0" applyNumberFormat="1" applyFont="1" applyFill="1" applyBorder="1" applyAlignment="1"/>
    <xf numFmtId="1" fontId="0" fillId="5" borderId="145" xfId="0" applyNumberFormat="1" applyFont="1" applyFill="1" applyBorder="1" applyAlignment="1">
      <alignment horizontal="center"/>
    </xf>
    <xf numFmtId="49" fontId="26" fillId="12" borderId="136" xfId="0" applyNumberFormat="1" applyFont="1" applyFill="1" applyBorder="1" applyAlignment="1">
      <alignment horizontal="center"/>
    </xf>
    <xf numFmtId="1" fontId="0" fillId="12" borderId="146" xfId="0" applyNumberFormat="1" applyFont="1" applyFill="1" applyBorder="1" applyAlignment="1">
      <alignment horizontal="center"/>
    </xf>
    <xf numFmtId="49" fontId="0" fillId="11" borderId="42" xfId="0" applyNumberFormat="1" applyFont="1" applyFill="1" applyBorder="1" applyAlignment="1">
      <alignment horizontal="left"/>
    </xf>
    <xf numFmtId="0" fontId="0" fillId="11" borderId="42" xfId="0" applyFont="1" applyFill="1" applyBorder="1" applyAlignment="1">
      <alignment horizontal="center"/>
    </xf>
    <xf numFmtId="49" fontId="0" fillId="11" borderId="42" xfId="0" applyNumberFormat="1" applyFont="1" applyFill="1" applyBorder="1" applyAlignment="1"/>
    <xf numFmtId="49" fontId="18" fillId="2" borderId="84" xfId="0" applyNumberFormat="1" applyFont="1" applyFill="1" applyBorder="1" applyAlignment="1"/>
    <xf numFmtId="0" fontId="0" fillId="0" borderId="17" xfId="0" applyNumberFormat="1" applyFont="1" applyBorder="1" applyAlignment="1">
      <alignment horizontal="center"/>
    </xf>
    <xf numFmtId="1" fontId="0" fillId="11" borderId="8" xfId="0" applyNumberFormat="1" applyFont="1" applyFill="1" applyBorder="1" applyAlignment="1">
      <alignment horizontal="center"/>
    </xf>
    <xf numFmtId="4" fontId="2" fillId="11" borderId="42" xfId="0" applyNumberFormat="1" applyFont="1" applyFill="1" applyBorder="1" applyAlignment="1">
      <alignment horizontal="center"/>
    </xf>
    <xf numFmtId="0" fontId="0" fillId="11" borderId="42" xfId="0" applyNumberFormat="1" applyFont="1" applyFill="1" applyBorder="1" applyAlignment="1"/>
    <xf numFmtId="0" fontId="0" fillId="11" borderId="8" xfId="0" applyNumberFormat="1" applyFont="1" applyFill="1" applyBorder="1" applyAlignment="1"/>
    <xf numFmtId="2" fontId="9" fillId="11" borderId="17" xfId="0" applyNumberFormat="1" applyFont="1" applyFill="1" applyBorder="1" applyAlignment="1">
      <alignment horizontal="right"/>
    </xf>
    <xf numFmtId="0" fontId="0" fillId="11" borderId="17" xfId="0" applyNumberFormat="1" applyFont="1" applyFill="1" applyBorder="1" applyAlignment="1"/>
    <xf numFmtId="49" fontId="17" fillId="11" borderId="8" xfId="0" applyNumberFormat="1" applyFont="1" applyFill="1" applyBorder="1" applyAlignment="1"/>
    <xf numFmtId="49" fontId="18" fillId="11" borderId="68" xfId="0" applyNumberFormat="1" applyFont="1" applyFill="1" applyBorder="1" applyAlignment="1"/>
    <xf numFmtId="0" fontId="0" fillId="11" borderId="8" xfId="0" applyNumberFormat="1" applyFont="1" applyFill="1" applyBorder="1" applyAlignment="1">
      <alignment horizontal="center"/>
    </xf>
    <xf numFmtId="4" fontId="7" fillId="11" borderId="8" xfId="0" applyNumberFormat="1" applyFont="1" applyFill="1" applyBorder="1" applyAlignment="1"/>
    <xf numFmtId="0" fontId="0" fillId="11" borderId="15" xfId="0" applyFont="1" applyFill="1" applyBorder="1" applyAlignment="1">
      <alignment horizontal="center"/>
    </xf>
    <xf numFmtId="49" fontId="12" fillId="11" borderId="17" xfId="0" applyNumberFormat="1" applyFont="1" applyFill="1" applyBorder="1" applyAlignment="1"/>
    <xf numFmtId="1" fontId="12" fillId="11" borderId="17" xfId="0" applyNumberFormat="1" applyFont="1" applyFill="1" applyBorder="1" applyAlignment="1">
      <alignment horizontal="center"/>
    </xf>
    <xf numFmtId="49" fontId="12" fillId="11" borderId="17" xfId="0" applyNumberFormat="1" applyFont="1" applyFill="1" applyBorder="1" applyAlignment="1">
      <alignment horizontal="left"/>
    </xf>
    <xf numFmtId="164" fontId="12" fillId="11" borderId="17" xfId="0" applyNumberFormat="1" applyFont="1" applyFill="1" applyBorder="1" applyAlignment="1">
      <alignment horizontal="right"/>
    </xf>
    <xf numFmtId="164" fontId="12" fillId="11" borderId="17" xfId="0" applyNumberFormat="1" applyFont="1" applyFill="1" applyBorder="1" applyAlignment="1"/>
    <xf numFmtId="164" fontId="10" fillId="11" borderId="17" xfId="0" applyNumberFormat="1" applyFont="1" applyFill="1" applyBorder="1" applyAlignment="1"/>
    <xf numFmtId="164" fontId="29" fillId="2" borderId="166" xfId="0" applyNumberFormat="1" applyFont="1" applyFill="1" applyBorder="1" applyAlignment="1"/>
    <xf numFmtId="49" fontId="29" fillId="2" borderId="167" xfId="0" applyNumberFormat="1" applyFont="1" applyFill="1" applyBorder="1" applyAlignment="1">
      <alignment horizontal="center"/>
    </xf>
    <xf numFmtId="164" fontId="29" fillId="2" borderId="109" xfId="0" applyNumberFormat="1" applyFont="1" applyFill="1" applyBorder="1" applyAlignment="1">
      <alignment horizontal="right"/>
    </xf>
    <xf numFmtId="164" fontId="29" fillId="2" borderId="63" xfId="0" applyNumberFormat="1" applyFont="1" applyFill="1" applyBorder="1" applyAlignment="1"/>
    <xf numFmtId="164" fontId="29" fillId="2" borderId="124" xfId="0" applyNumberFormat="1" applyFont="1" applyFill="1" applyBorder="1" applyAlignment="1"/>
    <xf numFmtId="49" fontId="29" fillId="2" borderId="38" xfId="0" applyNumberFormat="1" applyFont="1" applyFill="1" applyBorder="1" applyAlignment="1">
      <alignment horizontal="center"/>
    </xf>
    <xf numFmtId="164" fontId="29" fillId="2" borderId="35" xfId="0" applyNumberFormat="1" applyFont="1" applyFill="1" applyBorder="1" applyAlignment="1"/>
    <xf numFmtId="164" fontId="29" fillId="2" borderId="104" xfId="0" applyNumberFormat="1" applyFont="1" applyFill="1" applyBorder="1" applyAlignment="1"/>
    <xf numFmtId="49" fontId="29" fillId="2" borderId="138" xfId="0" applyNumberFormat="1" applyFont="1" applyFill="1" applyBorder="1" applyAlignment="1">
      <alignment horizontal="center"/>
    </xf>
    <xf numFmtId="164" fontId="29" fillId="2" borderId="142" xfId="0" applyNumberFormat="1" applyFont="1" applyFill="1" applyBorder="1" applyAlignment="1"/>
    <xf numFmtId="49" fontId="0" fillId="11" borderId="41" xfId="0" applyNumberFormat="1" applyFont="1" applyFill="1" applyBorder="1" applyAlignment="1">
      <alignment horizontal="left"/>
    </xf>
    <xf numFmtId="0" fontId="0" fillId="11" borderId="41" xfId="0" applyFont="1" applyFill="1" applyBorder="1" applyAlignment="1">
      <alignment horizontal="center"/>
    </xf>
    <xf numFmtId="49" fontId="0" fillId="11" borderId="41" xfId="0" applyNumberFormat="1" applyFont="1" applyFill="1" applyBorder="1" applyAlignment="1"/>
    <xf numFmtId="4" fontId="7" fillId="11" borderId="41" xfId="0" applyNumberFormat="1" applyFont="1" applyFill="1" applyBorder="1" applyAlignment="1"/>
    <xf numFmtId="4" fontId="2" fillId="11" borderId="41" xfId="0" applyNumberFormat="1" applyFont="1" applyFill="1" applyBorder="1" applyAlignment="1">
      <alignment horizontal="center"/>
    </xf>
    <xf numFmtId="0" fontId="0" fillId="11" borderId="41" xfId="0" applyNumberFormat="1" applyFont="1" applyFill="1" applyBorder="1" applyAlignment="1"/>
    <xf numFmtId="2" fontId="9" fillId="11" borderId="41" xfId="0" applyNumberFormat="1" applyFont="1" applyFill="1" applyBorder="1" applyAlignment="1">
      <alignment horizontal="right"/>
    </xf>
    <xf numFmtId="49" fontId="2" fillId="11" borderId="41" xfId="0" applyNumberFormat="1" applyFont="1" applyFill="1" applyBorder="1" applyAlignment="1"/>
    <xf numFmtId="1" fontId="0" fillId="11" borderId="41" xfId="0" applyNumberFormat="1" applyFont="1" applyFill="1" applyBorder="1" applyAlignment="1">
      <alignment horizontal="center"/>
    </xf>
    <xf numFmtId="49" fontId="0" fillId="11" borderId="17" xfId="0" applyNumberFormat="1" applyFont="1" applyFill="1" applyBorder="1" applyAlignment="1">
      <alignment horizontal="left"/>
    </xf>
    <xf numFmtId="164" fontId="0" fillId="11" borderId="41" xfId="0" applyNumberFormat="1" applyFont="1" applyFill="1" applyBorder="1" applyAlignment="1">
      <alignment horizontal="right"/>
    </xf>
    <xf numFmtId="4" fontId="0" fillId="11" borderId="41" xfId="0" applyNumberFormat="1" applyFont="1" applyFill="1" applyBorder="1" applyAlignment="1">
      <alignment horizontal="left"/>
    </xf>
    <xf numFmtId="164" fontId="0" fillId="11" borderId="41" xfId="0" applyNumberFormat="1" applyFont="1" applyFill="1" applyBorder="1" applyAlignment="1"/>
    <xf numFmtId="49" fontId="0" fillId="11" borderId="41" xfId="0" applyNumberFormat="1" applyFont="1" applyFill="1" applyBorder="1" applyAlignment="1">
      <alignment horizontal="center"/>
    </xf>
    <xf numFmtId="0" fontId="0" fillId="11" borderId="8" xfId="0" applyNumberFormat="1" applyFont="1" applyFill="1" applyBorder="1" applyAlignment="1"/>
    <xf numFmtId="164" fontId="32" fillId="2" borderId="121" xfId="0" applyNumberFormat="1" applyFont="1" applyFill="1" applyBorder="1" applyAlignment="1"/>
    <xf numFmtId="49" fontId="32" fillId="2" borderId="137" xfId="0" applyNumberFormat="1" applyFont="1" applyFill="1" applyBorder="1" applyAlignment="1">
      <alignment horizontal="center"/>
    </xf>
    <xf numFmtId="164" fontId="16" fillId="2" borderId="180" xfId="0" applyNumberFormat="1" applyFont="1" applyFill="1" applyBorder="1" applyAlignment="1"/>
    <xf numFmtId="164" fontId="32" fillId="2" borderId="143" xfId="0" applyNumberFormat="1" applyFont="1" applyFill="1" applyBorder="1" applyAlignment="1"/>
    <xf numFmtId="164" fontId="29" fillId="2" borderId="144" xfId="0" applyNumberFormat="1" applyFont="1" applyFill="1" applyBorder="1" applyAlignment="1"/>
    <xf numFmtId="164" fontId="16" fillId="2" borderId="126" xfId="0" applyNumberFormat="1" applyFont="1" applyFill="1" applyBorder="1" applyAlignment="1"/>
    <xf numFmtId="164" fontId="32" fillId="2" borderId="122" xfId="0" applyNumberFormat="1" applyFont="1" applyFill="1" applyBorder="1" applyAlignment="1"/>
    <xf numFmtId="164" fontId="29" fillId="2" borderId="181" xfId="0" applyNumberFormat="1" applyFont="1" applyFill="1" applyBorder="1" applyAlignment="1"/>
    <xf numFmtId="164" fontId="0" fillId="2" borderId="180" xfId="0" applyNumberFormat="1" applyFont="1" applyFill="1" applyBorder="1" applyAlignment="1"/>
    <xf numFmtId="164" fontId="29" fillId="2" borderId="76" xfId="0" applyNumberFormat="1" applyFont="1" applyFill="1" applyBorder="1" applyAlignment="1"/>
    <xf numFmtId="164" fontId="0" fillId="2" borderId="73" xfId="0" applyNumberFormat="1" applyFont="1" applyFill="1" applyBorder="1" applyAlignment="1"/>
    <xf numFmtId="43" fontId="33" fillId="11" borderId="183" xfId="0" applyNumberFormat="1" applyFont="1" applyFill="1" applyBorder="1" applyAlignment="1"/>
    <xf numFmtId="0" fontId="34" fillId="11" borderId="0" xfId="0" applyNumberFormat="1" applyFont="1" applyFill="1" applyAlignment="1"/>
    <xf numFmtId="2" fontId="9" fillId="11" borderId="8" xfId="0" applyNumberFormat="1" applyFont="1" applyFill="1" applyBorder="1" applyAlignment="1">
      <alignment horizontal="right"/>
    </xf>
    <xf numFmtId="49" fontId="36" fillId="6" borderId="185" xfId="0" applyNumberFormat="1" applyFont="1" applyFill="1" applyBorder="1" applyAlignment="1">
      <alignment horizontal="center"/>
    </xf>
    <xf numFmtId="49" fontId="36" fillId="6" borderId="186" xfId="0" applyNumberFormat="1" applyFont="1" applyFill="1" applyBorder="1" applyAlignment="1">
      <alignment horizontal="center"/>
    </xf>
    <xf numFmtId="49" fontId="36" fillId="6" borderId="187" xfId="0" applyNumberFormat="1" applyFont="1" applyFill="1" applyBorder="1" applyAlignment="1">
      <alignment horizontal="center"/>
    </xf>
    <xf numFmtId="49" fontId="35" fillId="4" borderId="188" xfId="0" applyNumberFormat="1" applyFont="1" applyFill="1" applyBorder="1" applyAlignment="1">
      <alignment horizontal="center" vertical="center"/>
    </xf>
    <xf numFmtId="1" fontId="0" fillId="5" borderId="140" xfId="0" applyNumberFormat="1" applyFont="1" applyFill="1" applyBorder="1" applyAlignment="1">
      <alignment horizontal="center"/>
    </xf>
    <xf numFmtId="164" fontId="0" fillId="2" borderId="189" xfId="0" applyNumberFormat="1" applyFont="1" applyFill="1" applyBorder="1" applyAlignment="1">
      <alignment horizontal="right"/>
    </xf>
    <xf numFmtId="49" fontId="0" fillId="2" borderId="81" xfId="0" applyNumberFormat="1" applyFont="1" applyFill="1" applyBorder="1" applyAlignment="1">
      <alignment horizontal="center"/>
    </xf>
    <xf numFmtId="164" fontId="0" fillId="2" borderId="82" xfId="0" applyNumberFormat="1" applyFont="1" applyFill="1" applyBorder="1" applyAlignment="1"/>
    <xf numFmtId="49" fontId="0" fillId="2" borderId="61" xfId="0" applyNumberFormat="1" applyFont="1" applyFill="1" applyBorder="1" applyAlignment="1">
      <alignment horizontal="center"/>
    </xf>
    <xf numFmtId="164" fontId="0" fillId="2" borderId="182" xfId="0" applyNumberFormat="1" applyFont="1" applyFill="1" applyBorder="1" applyAlignment="1"/>
    <xf numFmtId="164" fontId="0" fillId="0" borderId="8" xfId="0" applyNumberFormat="1" applyFont="1" applyBorder="1" applyAlignment="1">
      <alignment horizontal="right"/>
    </xf>
    <xf numFmtId="164" fontId="0" fillId="0" borderId="17" xfId="0" applyNumberFormat="1" applyFont="1" applyBorder="1" applyAlignment="1"/>
    <xf numFmtId="164" fontId="0" fillId="2" borderId="190" xfId="0" applyNumberFormat="1" applyFont="1" applyFill="1" applyBorder="1" applyAlignment="1">
      <alignment horizontal="center"/>
    </xf>
    <xf numFmtId="49" fontId="2" fillId="0" borderId="8" xfId="0" applyNumberFormat="1" applyFont="1" applyBorder="1" applyAlignment="1"/>
    <xf numFmtId="1" fontId="0" fillId="0" borderId="8" xfId="0" applyNumberFormat="1" applyFont="1" applyBorder="1" applyAlignment="1">
      <alignment horizontal="center"/>
    </xf>
    <xf numFmtId="49" fontId="0" fillId="0" borderId="8" xfId="0" applyNumberFormat="1" applyFont="1" applyBorder="1" applyAlignment="1">
      <alignment horizontal="left"/>
    </xf>
    <xf numFmtId="4" fontId="0" fillId="0" borderId="8" xfId="0" applyNumberFormat="1" applyFont="1" applyBorder="1" applyAlignment="1">
      <alignment horizontal="left"/>
    </xf>
    <xf numFmtId="164" fontId="10" fillId="0" borderId="8" xfId="0" applyNumberFormat="1" applyFont="1" applyBorder="1" applyAlignment="1"/>
    <xf numFmtId="49" fontId="0" fillId="0" borderId="17" xfId="0" applyNumberFormat="1" applyFont="1" applyBorder="1" applyAlignment="1">
      <alignment horizontal="center"/>
    </xf>
    <xf numFmtId="1" fontId="0" fillId="5" borderId="193" xfId="0" applyNumberFormat="1" applyFont="1" applyFill="1" applyBorder="1" applyAlignment="1">
      <alignment horizontal="center"/>
    </xf>
    <xf numFmtId="164" fontId="0" fillId="2" borderId="194" xfId="0" applyNumberFormat="1" applyFont="1" applyFill="1" applyBorder="1" applyAlignment="1">
      <alignment horizontal="right"/>
    </xf>
    <xf numFmtId="49" fontId="0" fillId="2" borderId="195" xfId="0" applyNumberFormat="1" applyFont="1" applyFill="1" applyBorder="1" applyAlignment="1">
      <alignment horizontal="center"/>
    </xf>
    <xf numFmtId="164" fontId="0" fillId="2" borderId="196" xfId="0" applyNumberFormat="1" applyFont="1" applyFill="1" applyBorder="1" applyAlignment="1">
      <alignment horizontal="center"/>
    </xf>
    <xf numFmtId="164" fontId="0" fillId="2" borderId="197" xfId="0" applyNumberFormat="1" applyFont="1" applyFill="1" applyBorder="1" applyAlignment="1"/>
    <xf numFmtId="164" fontId="0" fillId="2" borderId="198" xfId="0" applyNumberFormat="1" applyFont="1" applyFill="1" applyBorder="1" applyAlignment="1"/>
    <xf numFmtId="164" fontId="0" fillId="2" borderId="200" xfId="0" applyNumberFormat="1" applyFont="1" applyFill="1" applyBorder="1" applyAlignment="1"/>
    <xf numFmtId="1" fontId="0" fillId="5" borderId="203" xfId="0" applyNumberFormat="1" applyFont="1" applyFill="1" applyBorder="1" applyAlignment="1">
      <alignment horizontal="center"/>
    </xf>
    <xf numFmtId="164" fontId="0" fillId="2" borderId="204" xfId="0" applyNumberFormat="1" applyFont="1" applyFill="1" applyBorder="1" applyAlignment="1">
      <alignment horizontal="right"/>
    </xf>
    <xf numFmtId="49" fontId="0" fillId="2" borderId="205" xfId="0" applyNumberFormat="1" applyFont="1" applyFill="1" applyBorder="1" applyAlignment="1">
      <alignment horizontal="center"/>
    </xf>
    <xf numFmtId="164" fontId="0" fillId="2" borderId="206" xfId="0" applyNumberFormat="1" applyFont="1" applyFill="1" applyBorder="1" applyAlignment="1">
      <alignment horizontal="center"/>
    </xf>
    <xf numFmtId="164" fontId="0" fillId="2" borderId="207" xfId="0" applyNumberFormat="1" applyFont="1" applyFill="1" applyBorder="1" applyAlignment="1"/>
    <xf numFmtId="164" fontId="0" fillId="2" borderId="208" xfId="0" applyNumberFormat="1" applyFont="1" applyFill="1" applyBorder="1" applyAlignment="1"/>
    <xf numFmtId="0" fontId="0" fillId="11" borderId="209" xfId="0" applyNumberFormat="1" applyFont="1" applyFill="1" applyBorder="1" applyAlignment="1"/>
    <xf numFmtId="43" fontId="33" fillId="11" borderId="8" xfId="0" applyNumberFormat="1" applyFont="1" applyFill="1" applyBorder="1" applyAlignment="1"/>
    <xf numFmtId="43" fontId="33" fillId="11" borderId="210" xfId="0" applyNumberFormat="1" applyFont="1" applyFill="1" applyBorder="1" applyAlignment="1"/>
    <xf numFmtId="43" fontId="33" fillId="11" borderId="211" xfId="0" applyNumberFormat="1" applyFont="1" applyFill="1" applyBorder="1" applyAlignment="1"/>
    <xf numFmtId="43" fontId="33" fillId="11" borderId="212" xfId="0" applyNumberFormat="1" applyFont="1" applyFill="1" applyBorder="1" applyAlignment="1"/>
    <xf numFmtId="43" fontId="33" fillId="11" borderId="213" xfId="0" applyNumberFormat="1" applyFont="1" applyFill="1" applyBorder="1" applyAlignment="1"/>
    <xf numFmtId="0" fontId="0" fillId="11" borderId="215" xfId="0" applyNumberFormat="1" applyFont="1" applyFill="1" applyBorder="1" applyAlignment="1"/>
    <xf numFmtId="43" fontId="33" fillId="11" borderId="216" xfId="0" applyNumberFormat="1" applyFont="1" applyFill="1" applyBorder="1" applyAlignment="1"/>
    <xf numFmtId="164" fontId="33" fillId="11" borderId="183" xfId="0" applyNumberFormat="1" applyFont="1" applyFill="1" applyBorder="1" applyAlignment="1"/>
    <xf numFmtId="164" fontId="33" fillId="11" borderId="209" xfId="0" applyNumberFormat="1" applyFont="1" applyFill="1" applyBorder="1" applyAlignment="1"/>
    <xf numFmtId="164" fontId="0" fillId="0" borderId="8" xfId="0" applyNumberFormat="1" applyFont="1" applyBorder="1" applyAlignment="1"/>
    <xf numFmtId="4" fontId="2" fillId="2" borderId="17" xfId="0" applyNumberFormat="1" applyFont="1" applyFill="1" applyBorder="1" applyAlignment="1"/>
    <xf numFmtId="164" fontId="0" fillId="2" borderId="217" xfId="0" applyNumberFormat="1" applyFont="1" applyFill="1" applyBorder="1" applyAlignment="1"/>
    <xf numFmtId="164" fontId="29" fillId="2" borderId="218" xfId="0" applyNumberFormat="1" applyFont="1" applyFill="1" applyBorder="1" applyAlignment="1"/>
    <xf numFmtId="164" fontId="29" fillId="2" borderId="219" xfId="0" applyNumberFormat="1" applyFont="1" applyFill="1" applyBorder="1" applyAlignment="1"/>
    <xf numFmtId="0" fontId="34" fillId="14" borderId="184" xfId="0" applyNumberFormat="1" applyFont="1" applyFill="1" applyBorder="1" applyAlignment="1"/>
    <xf numFmtId="43" fontId="34" fillId="11" borderId="214" xfId="0" applyNumberFormat="1" applyFont="1" applyFill="1" applyBorder="1" applyAlignment="1"/>
    <xf numFmtId="0" fontId="34" fillId="11" borderId="8" xfId="0" applyNumberFormat="1" applyFont="1" applyFill="1" applyBorder="1" applyAlignment="1"/>
    <xf numFmtId="0" fontId="34" fillId="11" borderId="214" xfId="0" applyNumberFormat="1" applyFont="1" applyFill="1" applyBorder="1" applyAlignment="1"/>
    <xf numFmtId="43" fontId="34" fillId="11" borderId="209" xfId="0" applyNumberFormat="1" applyFont="1" applyFill="1" applyBorder="1" applyAlignment="1"/>
    <xf numFmtId="43" fontId="34" fillId="11" borderId="183" xfId="0" applyNumberFormat="1" applyFont="1" applyFill="1" applyBorder="1" applyAlignment="1"/>
    <xf numFmtId="43" fontId="34" fillId="11" borderId="216" xfId="0" applyNumberFormat="1" applyFont="1" applyFill="1" applyBorder="1" applyAlignment="1"/>
    <xf numFmtId="49" fontId="16" fillId="4" borderId="115" xfId="0" applyNumberFormat="1" applyFont="1" applyFill="1" applyBorder="1" applyAlignment="1">
      <alignment horizontal="center" vertical="center"/>
    </xf>
    <xf numFmtId="166" fontId="0" fillId="10" borderId="52" xfId="0" applyNumberFormat="1" applyFont="1" applyFill="1" applyBorder="1" applyAlignment="1">
      <alignment horizontal="center"/>
    </xf>
    <xf numFmtId="0" fontId="2" fillId="2" borderId="61" xfId="0" applyNumberFormat="1" applyFont="1" applyFill="1" applyBorder="1" applyAlignment="1">
      <alignment horizontal="center"/>
    </xf>
    <xf numFmtId="164" fontId="6" fillId="2" borderId="121" xfId="0" applyNumberFormat="1" applyFont="1" applyFill="1" applyBorder="1" applyAlignment="1"/>
    <xf numFmtId="164" fontId="29" fillId="2" borderId="221" xfId="0" applyNumberFormat="1" applyFont="1" applyFill="1" applyBorder="1" applyAlignment="1"/>
    <xf numFmtId="49" fontId="29" fillId="2" borderId="222" xfId="0" applyNumberFormat="1" applyFont="1" applyFill="1" applyBorder="1" applyAlignment="1">
      <alignment horizontal="center"/>
    </xf>
    <xf numFmtId="164" fontId="29" fillId="2" borderId="223" xfId="0" applyNumberFormat="1" applyFont="1" applyFill="1" applyBorder="1" applyAlignment="1"/>
    <xf numFmtId="164" fontId="29" fillId="2" borderId="220" xfId="0" applyNumberFormat="1" applyFont="1" applyFill="1" applyBorder="1" applyAlignment="1"/>
    <xf numFmtId="49" fontId="29" fillId="2" borderId="224" xfId="0" applyNumberFormat="1" applyFont="1" applyFill="1" applyBorder="1" applyAlignment="1">
      <alignment horizontal="center"/>
    </xf>
    <xf numFmtId="164" fontId="29" fillId="2" borderId="143" xfId="0" applyNumberFormat="1" applyFont="1" applyFill="1" applyBorder="1" applyAlignment="1"/>
    <xf numFmtId="0" fontId="0" fillId="0" borderId="177" xfId="0" applyNumberFormat="1" applyFont="1" applyBorder="1" applyAlignment="1"/>
    <xf numFmtId="0" fontId="0" fillId="0" borderId="178" xfId="0" applyNumberFormat="1" applyFont="1" applyBorder="1" applyAlignment="1"/>
    <xf numFmtId="0" fontId="0" fillId="0" borderId="179" xfId="0" applyNumberFormat="1" applyFont="1" applyBorder="1" applyAlignment="1"/>
    <xf numFmtId="49" fontId="6" fillId="2" borderId="61" xfId="0" applyNumberFormat="1" applyFont="1" applyFill="1" applyBorder="1" applyAlignment="1">
      <alignment horizontal="right"/>
    </xf>
    <xf numFmtId="169" fontId="0" fillId="2" borderId="63" xfId="0" applyNumberFormat="1" applyFont="1" applyFill="1" applyBorder="1" applyAlignment="1"/>
    <xf numFmtId="164" fontId="0" fillId="2" borderId="114" xfId="0" applyNumberFormat="1" applyFont="1" applyFill="1" applyBorder="1" applyAlignment="1"/>
    <xf numFmtId="169" fontId="0" fillId="2" borderId="220" xfId="0" applyNumberFormat="1" applyFont="1" applyFill="1" applyBorder="1" applyAlignment="1"/>
    <xf numFmtId="37" fontId="37" fillId="0" borderId="220" xfId="0" applyNumberFormat="1" applyFont="1" applyBorder="1" applyProtection="1"/>
    <xf numFmtId="49" fontId="0" fillId="4" borderId="29" xfId="0" applyNumberFormat="1" applyFont="1" applyFill="1" applyBorder="1" applyAlignment="1"/>
    <xf numFmtId="0" fontId="0" fillId="0" borderId="29" xfId="0" applyNumberFormat="1" applyFont="1" applyBorder="1" applyAlignment="1"/>
    <xf numFmtId="49" fontId="27" fillId="4" borderId="29" xfId="0" applyNumberFormat="1" applyFont="1" applyFill="1" applyBorder="1" applyAlignment="1">
      <alignment horizontal="center"/>
    </xf>
    <xf numFmtId="0" fontId="0" fillId="0" borderId="1" xfId="0" applyNumberFormat="1" applyFont="1" applyBorder="1" applyAlignment="1"/>
    <xf numFmtId="0" fontId="0" fillId="0" borderId="2" xfId="0" applyNumberFormat="1" applyFont="1" applyBorder="1" applyAlignment="1"/>
    <xf numFmtId="0" fontId="0" fillId="0" borderId="3" xfId="0" applyNumberFormat="1" applyFont="1" applyBorder="1" applyAlignment="1"/>
    <xf numFmtId="49" fontId="16" fillId="5" borderId="29" xfId="0" applyNumberFormat="1" applyFont="1" applyFill="1" applyBorder="1" applyAlignment="1">
      <alignment horizontal="center"/>
    </xf>
    <xf numFmtId="0" fontId="0" fillId="0" borderId="40" xfId="0" applyNumberFormat="1" applyFont="1" applyBorder="1" applyAlignment="1"/>
    <xf numFmtId="0" fontId="0" fillId="0" borderId="37" xfId="0" applyNumberFormat="1" applyFont="1" applyBorder="1" applyAlignment="1"/>
    <xf numFmtId="49" fontId="0" fillId="2" borderId="168" xfId="0" applyNumberFormat="1" applyFont="1" applyFill="1" applyBorder="1" applyAlignment="1">
      <alignment horizontal="left"/>
    </xf>
    <xf numFmtId="0" fontId="0" fillId="0" borderId="127" xfId="0" applyNumberFormat="1" applyFont="1" applyBorder="1" applyAlignment="1"/>
    <xf numFmtId="49" fontId="2" fillId="5" borderId="169" xfId="0" applyNumberFormat="1" applyFont="1" applyFill="1" applyBorder="1" applyAlignment="1">
      <alignment horizontal="center"/>
    </xf>
    <xf numFmtId="0" fontId="0" fillId="0" borderId="145" xfId="0" applyNumberFormat="1" applyFont="1" applyBorder="1" applyAlignment="1"/>
    <xf numFmtId="49" fontId="0" fillId="2" borderId="170" xfId="0" applyNumberFormat="1" applyFont="1" applyFill="1" applyBorder="1" applyAlignment="1">
      <alignment horizontal="left"/>
    </xf>
    <xf numFmtId="0" fontId="0" fillId="0" borderId="45" xfId="0" applyNumberFormat="1" applyFont="1" applyBorder="1" applyAlignment="1"/>
    <xf numFmtId="3" fontId="2" fillId="5" borderId="44" xfId="0" applyNumberFormat="1" applyFont="1" applyFill="1" applyBorder="1" applyAlignment="1">
      <alignment horizontal="center"/>
    </xf>
    <xf numFmtId="0" fontId="0" fillId="0" borderId="171" xfId="0" applyNumberFormat="1" applyFont="1" applyBorder="1" applyAlignment="1"/>
    <xf numFmtId="49" fontId="0" fillId="2" borderId="172" xfId="0" applyNumberFormat="1" applyFont="1" applyFill="1" applyBorder="1" applyAlignment="1">
      <alignment horizontal="left"/>
    </xf>
    <xf numFmtId="0" fontId="0" fillId="0" borderId="173" xfId="0" applyNumberFormat="1" applyFont="1" applyBorder="1" applyAlignment="1"/>
    <xf numFmtId="165" fontId="2" fillId="5" borderId="134" xfId="0" applyNumberFormat="1" applyFont="1" applyFill="1" applyBorder="1" applyAlignment="1">
      <alignment horizontal="center"/>
    </xf>
    <xf numFmtId="0" fontId="0" fillId="0" borderId="135" xfId="0" applyNumberFormat="1" applyFont="1" applyBorder="1" applyAlignment="1"/>
    <xf numFmtId="49" fontId="0" fillId="2" borderId="8" xfId="0" applyNumberFormat="1" applyFont="1" applyFill="1" applyBorder="1" applyAlignment="1">
      <alignment horizontal="left"/>
    </xf>
    <xf numFmtId="0" fontId="0" fillId="0" borderId="8" xfId="0" applyNumberFormat="1" applyFont="1" applyBorder="1" applyAlignment="1"/>
    <xf numFmtId="0" fontId="16" fillId="11" borderId="17" xfId="0" applyFont="1" applyFill="1" applyBorder="1" applyAlignment="1">
      <alignment horizontal="center"/>
    </xf>
    <xf numFmtId="1" fontId="5" fillId="11" borderId="17" xfId="0" applyNumberFormat="1" applyFont="1" applyFill="1" applyBorder="1" applyAlignment="1">
      <alignment horizontal="center"/>
    </xf>
    <xf numFmtId="49" fontId="29" fillId="2" borderId="111" xfId="0" applyNumberFormat="1" applyFont="1" applyFill="1" applyBorder="1" applyAlignment="1">
      <alignment horizontal="left"/>
    </xf>
    <xf numFmtId="49" fontId="29" fillId="2" borderId="77" xfId="0" applyNumberFormat="1" applyFont="1" applyFill="1" applyBorder="1" applyAlignment="1">
      <alignment horizontal="left"/>
    </xf>
    <xf numFmtId="49" fontId="29" fillId="2" borderId="112" xfId="0" applyNumberFormat="1" applyFont="1" applyFill="1" applyBorder="1" applyAlignment="1">
      <alignment horizontal="left"/>
    </xf>
    <xf numFmtId="49" fontId="0" fillId="2" borderId="55" xfId="0" applyNumberFormat="1" applyFont="1" applyFill="1" applyBorder="1" applyAlignment="1"/>
    <xf numFmtId="0" fontId="0" fillId="0" borderId="39" xfId="0" applyNumberFormat="1" applyFont="1" applyBorder="1" applyAlignment="1"/>
    <xf numFmtId="0" fontId="0" fillId="0" borderId="56" xfId="0" applyNumberFormat="1" applyFont="1" applyBorder="1" applyAlignment="1"/>
    <xf numFmtId="49" fontId="29" fillId="2" borderId="57" xfId="0" applyNumberFormat="1" applyFont="1" applyFill="1" applyBorder="1" applyAlignment="1"/>
    <xf numFmtId="0" fontId="29" fillId="0" borderId="58" xfId="0" applyNumberFormat="1" applyFont="1" applyBorder="1" applyAlignment="1"/>
    <xf numFmtId="0" fontId="29" fillId="0" borderId="59" xfId="0" applyNumberFormat="1" applyFont="1" applyBorder="1" applyAlignment="1"/>
    <xf numFmtId="49" fontId="0" fillId="2" borderId="48" xfId="0" applyNumberFormat="1" applyFont="1" applyFill="1" applyBorder="1" applyAlignment="1"/>
    <xf numFmtId="0" fontId="0" fillId="0" borderId="49" xfId="0" applyNumberFormat="1" applyFont="1" applyBorder="1" applyAlignment="1"/>
    <xf numFmtId="49" fontId="29" fillId="2" borderId="51" xfId="0" applyNumberFormat="1" applyFont="1" applyFill="1" applyBorder="1" applyAlignment="1"/>
    <xf numFmtId="0" fontId="29" fillId="0" borderId="52" xfId="0" applyNumberFormat="1" applyFont="1" applyBorder="1" applyAlignment="1"/>
    <xf numFmtId="49" fontId="29" fillId="2" borderId="108" xfId="0" applyNumberFormat="1" applyFont="1" applyFill="1" applyBorder="1" applyAlignment="1"/>
    <xf numFmtId="0" fontId="29" fillId="0" borderId="117" xfId="0" applyNumberFormat="1" applyFont="1" applyBorder="1" applyAlignment="1"/>
    <xf numFmtId="49" fontId="0" fillId="2" borderId="105" xfId="0" applyNumberFormat="1" applyFont="1" applyFill="1" applyBorder="1" applyAlignment="1"/>
    <xf numFmtId="0" fontId="0" fillId="0" borderId="105" xfId="0" applyNumberFormat="1" applyFont="1" applyBorder="1" applyAlignment="1"/>
    <xf numFmtId="0" fontId="0" fillId="0" borderId="50" xfId="0" applyNumberFormat="1" applyFont="1" applyBorder="1" applyAlignment="1"/>
    <xf numFmtId="49" fontId="0" fillId="2" borderId="51" xfId="0" applyNumberFormat="1" applyFont="1" applyFill="1" applyBorder="1" applyAlignment="1"/>
    <xf numFmtId="0" fontId="0" fillId="0" borderId="21" xfId="0" applyNumberFormat="1" applyFont="1" applyBorder="1" applyAlignment="1"/>
    <xf numFmtId="49" fontId="29" fillId="0" borderId="30" xfId="0" applyNumberFormat="1" applyFont="1" applyBorder="1" applyAlignment="1"/>
    <xf numFmtId="0" fontId="29" fillId="0" borderId="30" xfId="0" applyNumberFormat="1" applyFont="1" applyBorder="1" applyAlignment="1"/>
    <xf numFmtId="49" fontId="29" fillId="2" borderId="33" xfId="0" applyNumberFormat="1" applyFont="1" applyFill="1" applyBorder="1" applyAlignment="1"/>
    <xf numFmtId="0" fontId="29" fillId="0" borderId="33" xfId="0" applyNumberFormat="1" applyFont="1" applyBorder="1" applyAlignment="1"/>
    <xf numFmtId="49" fontId="0" fillId="0" borderId="41" xfId="0" applyNumberFormat="1" applyFont="1" applyBorder="1" applyAlignment="1"/>
    <xf numFmtId="0" fontId="0" fillId="0" borderId="41" xfId="0" applyNumberFormat="1" applyFont="1" applyBorder="1" applyAlignment="1"/>
    <xf numFmtId="49" fontId="26" fillId="0" borderId="48"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49" fontId="16" fillId="6" borderId="36" xfId="0" applyNumberFormat="1" applyFont="1" applyFill="1" applyBorder="1" applyAlignment="1"/>
    <xf numFmtId="0" fontId="0" fillId="0" borderId="25" xfId="0" applyNumberFormat="1" applyFont="1" applyBorder="1" applyAlignment="1"/>
    <xf numFmtId="0" fontId="0" fillId="2" borderId="36" xfId="0" applyFont="1" applyFill="1" applyBorder="1" applyAlignment="1"/>
    <xf numFmtId="2" fontId="15" fillId="2" borderId="32" xfId="0" applyNumberFormat="1" applyFont="1" applyFill="1" applyBorder="1" applyAlignment="1">
      <alignment horizontal="left" vertical="top" wrapText="1"/>
    </xf>
    <xf numFmtId="2" fontId="15" fillId="2" borderId="26" xfId="0" applyNumberFormat="1" applyFont="1" applyFill="1" applyBorder="1" applyAlignment="1">
      <alignment horizontal="left" vertical="top" wrapText="1"/>
    </xf>
    <xf numFmtId="2" fontId="15" fillId="2" borderId="31" xfId="0" applyNumberFormat="1" applyFont="1" applyFill="1" applyBorder="1" applyAlignment="1">
      <alignment horizontal="left" vertical="top" wrapText="1"/>
    </xf>
    <xf numFmtId="2" fontId="15" fillId="2" borderId="22" xfId="0" applyNumberFormat="1" applyFont="1" applyFill="1" applyBorder="1" applyAlignment="1">
      <alignment horizontal="left" vertical="top" wrapText="1"/>
    </xf>
    <xf numFmtId="2" fontId="15" fillId="2" borderId="23" xfId="0" applyNumberFormat="1" applyFont="1" applyFill="1" applyBorder="1" applyAlignment="1">
      <alignment horizontal="left" vertical="top" wrapText="1"/>
    </xf>
    <xf numFmtId="2" fontId="15" fillId="2" borderId="28" xfId="0" applyNumberFormat="1" applyFont="1" applyFill="1" applyBorder="1" applyAlignment="1">
      <alignment horizontal="left" vertical="top" wrapText="1"/>
    </xf>
    <xf numFmtId="2" fontId="15" fillId="2" borderId="34" xfId="0" applyNumberFormat="1" applyFont="1" applyFill="1" applyBorder="1" applyAlignment="1">
      <alignment horizontal="left" vertical="top" wrapText="1"/>
    </xf>
    <xf numFmtId="2" fontId="15" fillId="2" borderId="24" xfId="0" applyNumberFormat="1" applyFont="1" applyFill="1" applyBorder="1" applyAlignment="1">
      <alignment horizontal="left" vertical="top" wrapText="1"/>
    </xf>
    <xf numFmtId="2" fontId="15" fillId="2" borderId="27" xfId="0" applyNumberFormat="1" applyFont="1" applyFill="1" applyBorder="1" applyAlignment="1">
      <alignment horizontal="left" vertical="top" wrapText="1"/>
    </xf>
    <xf numFmtId="49" fontId="16" fillId="7" borderId="36" xfId="0" applyNumberFormat="1" applyFont="1" applyFill="1" applyBorder="1" applyAlignment="1"/>
    <xf numFmtId="49" fontId="16" fillId="4" borderId="36" xfId="0" applyNumberFormat="1" applyFont="1" applyFill="1" applyBorder="1" applyAlignment="1"/>
    <xf numFmtId="164" fontId="16" fillId="0" borderId="36" xfId="0" applyNumberFormat="1" applyFont="1" applyBorder="1" applyAlignment="1">
      <alignment horizontal="center"/>
    </xf>
    <xf numFmtId="0" fontId="16" fillId="11" borderId="8" xfId="0" applyFont="1" applyFill="1" applyBorder="1" applyAlignment="1">
      <alignment horizontal="center"/>
    </xf>
    <xf numFmtId="1" fontId="5" fillId="11" borderId="8" xfId="0" applyNumberFormat="1" applyFont="1" applyFill="1" applyBorder="1" applyAlignment="1">
      <alignment horizontal="center"/>
    </xf>
    <xf numFmtId="49" fontId="0" fillId="12" borderId="125" xfId="0" applyNumberFormat="1" applyFill="1" applyBorder="1" applyAlignment="1"/>
    <xf numFmtId="0" fontId="0" fillId="12" borderId="126" xfId="0" applyNumberFormat="1" applyFont="1" applyFill="1" applyBorder="1" applyAlignment="1"/>
    <xf numFmtId="3" fontId="31" fillId="5" borderId="44" xfId="0" applyNumberFormat="1" applyFont="1" applyFill="1" applyBorder="1" applyAlignment="1">
      <alignment horizontal="center"/>
    </xf>
    <xf numFmtId="49" fontId="32" fillId="2" borderId="130" xfId="0" applyNumberFormat="1" applyFont="1" applyFill="1" applyBorder="1" applyAlignment="1"/>
    <xf numFmtId="0" fontId="32" fillId="0" borderId="121" xfId="0" applyNumberFormat="1" applyFont="1" applyBorder="1" applyAlignment="1"/>
    <xf numFmtId="49" fontId="29" fillId="2" borderId="165" xfId="0" applyNumberFormat="1" applyFont="1" applyFill="1" applyBorder="1" applyAlignment="1"/>
    <xf numFmtId="0" fontId="29" fillId="0" borderId="166" xfId="0" applyNumberFormat="1" applyFont="1" applyBorder="1" applyAlignment="1"/>
    <xf numFmtId="49" fontId="0" fillId="11" borderId="8" xfId="0" applyNumberFormat="1" applyFont="1" applyFill="1" applyBorder="1" applyAlignment="1">
      <alignment horizontal="left"/>
    </xf>
    <xf numFmtId="0" fontId="0" fillId="11" borderId="8" xfId="0" applyNumberFormat="1" applyFont="1" applyFill="1" applyBorder="1" applyAlignment="1"/>
    <xf numFmtId="0" fontId="29" fillId="0" borderId="108" xfId="0" applyNumberFormat="1" applyFont="1" applyBorder="1" applyAlignment="1"/>
    <xf numFmtId="49" fontId="0" fillId="2" borderId="82" xfId="0" applyNumberFormat="1" applyFont="1" applyFill="1" applyBorder="1" applyAlignment="1"/>
    <xf numFmtId="0" fontId="0" fillId="0" borderId="16" xfId="0" applyNumberFormat="1" applyFont="1" applyBorder="1" applyAlignment="1"/>
    <xf numFmtId="49" fontId="0" fillId="2" borderId="191" xfId="0" applyNumberFormat="1" applyFont="1" applyFill="1" applyBorder="1" applyAlignment="1"/>
    <xf numFmtId="0" fontId="0" fillId="0" borderId="192" xfId="0" applyNumberFormat="1" applyFont="1" applyBorder="1" applyAlignment="1"/>
    <xf numFmtId="49" fontId="29" fillId="2" borderId="76" xfId="0" applyNumberFormat="1" applyFont="1" applyFill="1" applyBorder="1" applyAlignment="1"/>
    <xf numFmtId="49" fontId="29" fillId="2" borderId="182" xfId="0" applyNumberFormat="1" applyFont="1" applyFill="1" applyBorder="1" applyAlignment="1"/>
    <xf numFmtId="49" fontId="0" fillId="2" borderId="199" xfId="0" applyNumberFormat="1" applyFont="1" applyFill="1" applyBorder="1" applyAlignment="1"/>
    <xf numFmtId="49" fontId="0" fillId="2" borderId="201" xfId="0" applyNumberFormat="1" applyFont="1" applyFill="1" applyBorder="1" applyAlignment="1"/>
    <xf numFmtId="0" fontId="0" fillId="0" borderId="202" xfId="0" applyNumberFormat="1" applyFont="1" applyBorder="1" applyAlignment="1"/>
    <xf numFmtId="49" fontId="0" fillId="0" borderId="17" xfId="0" applyNumberFormat="1" applyFont="1" applyBorder="1" applyAlignment="1"/>
    <xf numFmtId="0" fontId="0" fillId="0" borderId="17" xfId="0" applyNumberFormat="1" applyFont="1" applyBorder="1" applyAlignment="1"/>
    <xf numFmtId="49" fontId="29" fillId="2" borderId="160" xfId="0" applyNumberFormat="1" applyFont="1" applyFill="1" applyBorder="1" applyAlignment="1"/>
    <xf numFmtId="0" fontId="29" fillId="0" borderId="60" xfId="0" applyNumberFormat="1" applyFont="1" applyBorder="1" applyAlignment="1"/>
    <xf numFmtId="0" fontId="29" fillId="0" borderId="161" xfId="0" applyNumberFormat="1" applyFont="1" applyBorder="1" applyAlignment="1"/>
    <xf numFmtId="49" fontId="0" fillId="2" borderId="156" xfId="0" applyNumberFormat="1" applyFont="1" applyFill="1" applyBorder="1" applyAlignment="1"/>
    <xf numFmtId="0" fontId="0" fillId="0" borderId="157" xfId="0" applyNumberFormat="1" applyFont="1" applyBorder="1" applyAlignment="1"/>
    <xf numFmtId="49" fontId="16" fillId="4" borderId="29" xfId="0" applyNumberFormat="1" applyFont="1" applyFill="1" applyBorder="1" applyAlignment="1">
      <alignment horizontal="center"/>
    </xf>
    <xf numFmtId="49" fontId="29" fillId="2" borderId="152" xfId="0" applyNumberFormat="1" applyFont="1" applyFill="1" applyBorder="1" applyAlignment="1"/>
    <xf numFmtId="0" fontId="29" fillId="0" borderId="153" xfId="0" applyNumberFormat="1" applyFont="1" applyBorder="1" applyAlignment="1"/>
    <xf numFmtId="49" fontId="0" fillId="2" borderId="44" xfId="0" applyNumberFormat="1" applyFont="1" applyFill="1" applyBorder="1" applyAlignment="1">
      <alignment horizontal="left"/>
    </xf>
    <xf numFmtId="49" fontId="0" fillId="2" borderId="149" xfId="0" applyNumberFormat="1" applyFont="1" applyFill="1" applyBorder="1" applyAlignment="1">
      <alignment horizontal="left"/>
    </xf>
    <xf numFmtId="0" fontId="0" fillId="0" borderId="128" xfId="0" applyNumberFormat="1" applyFont="1" applyBorder="1" applyAlignment="1"/>
    <xf numFmtId="49" fontId="0" fillId="2" borderId="132" xfId="0" applyNumberFormat="1" applyFont="1" applyFill="1" applyBorder="1" applyAlignment="1">
      <alignment horizontal="left"/>
    </xf>
    <xf numFmtId="0" fontId="16" fillId="0" borderId="41" xfId="0" applyFont="1" applyBorder="1" applyAlignment="1">
      <alignment horizontal="center"/>
    </xf>
    <xf numFmtId="1" fontId="5" fillId="2" borderId="41" xfId="0" applyNumberFormat="1" applyFont="1" applyFill="1" applyBorder="1" applyAlignment="1">
      <alignment horizontal="center"/>
    </xf>
    <xf numFmtId="49" fontId="2" fillId="5" borderId="44" xfId="0" applyNumberFormat="1" applyFont="1" applyFill="1" applyBorder="1" applyAlignment="1">
      <alignment horizontal="center"/>
    </xf>
    <xf numFmtId="49" fontId="0" fillId="2" borderId="133" xfId="0" applyNumberFormat="1" applyFont="1" applyFill="1" applyBorder="1" applyAlignment="1">
      <alignment horizontal="left"/>
    </xf>
    <xf numFmtId="0" fontId="0" fillId="0" borderId="134" xfId="0" applyNumberFormat="1" applyFont="1" applyBorder="1" applyAlignment="1"/>
    <xf numFmtId="165" fontId="2" fillId="5" borderId="29" xfId="0" applyNumberFormat="1" applyFont="1" applyFill="1" applyBorder="1" applyAlignment="1">
      <alignment horizontal="center"/>
    </xf>
    <xf numFmtId="49" fontId="0" fillId="2" borderId="130" xfId="0" applyNumberFormat="1" applyFont="1" applyFill="1" applyBorder="1" applyAlignment="1"/>
    <xf numFmtId="0" fontId="0" fillId="0" borderId="121" xfId="0" applyNumberFormat="1" applyFont="1" applyBorder="1" applyAlignment="1"/>
    <xf numFmtId="0" fontId="0" fillId="0" borderId="151" xfId="0" applyNumberFormat="1" applyFont="1" applyBorder="1" applyAlignment="1"/>
    <xf numFmtId="0" fontId="0" fillId="0" borderId="52" xfId="0" applyNumberFormat="1" applyFont="1" applyBorder="1" applyAlignment="1"/>
    <xf numFmtId="49" fontId="0" fillId="0" borderId="48" xfId="0" applyNumberFormat="1" applyFont="1" applyBorder="1" applyAlignment="1"/>
    <xf numFmtId="49" fontId="0" fillId="0" borderId="76" xfId="0" applyNumberFormat="1" applyFont="1" applyBorder="1" applyAlignment="1">
      <alignment horizontal="left"/>
    </xf>
    <xf numFmtId="49" fontId="0" fillId="0" borderId="62" xfId="0" applyNumberFormat="1" applyFont="1" applyBorder="1" applyAlignment="1">
      <alignment horizontal="left"/>
    </xf>
    <xf numFmtId="49" fontId="0" fillId="0" borderId="63" xfId="0" applyNumberFormat="1" applyFont="1" applyBorder="1" applyAlignment="1">
      <alignment horizontal="left"/>
    </xf>
    <xf numFmtId="49" fontId="26" fillId="2" borderId="53" xfId="0" applyNumberFormat="1" applyFont="1" applyFill="1" applyBorder="1" applyAlignment="1"/>
    <xf numFmtId="0" fontId="0" fillId="0" borderId="53" xfId="0" applyNumberFormat="1" applyFont="1" applyBorder="1" applyAlignment="1"/>
    <xf numFmtId="49" fontId="29" fillId="2" borderId="162" xfId="0" applyNumberFormat="1" applyFont="1" applyFill="1" applyBorder="1" applyAlignment="1"/>
    <xf numFmtId="0" fontId="29" fillId="0" borderId="163" xfId="0" applyNumberFormat="1" applyFont="1" applyBorder="1" applyAlignment="1"/>
    <xf numFmtId="0" fontId="29" fillId="0" borderId="164" xfId="0" applyNumberFormat="1" applyFont="1" applyBorder="1" applyAlignment="1"/>
    <xf numFmtId="0" fontId="0" fillId="0" borderId="97" xfId="0" applyNumberFormat="1" applyFont="1" applyBorder="1" applyAlignment="1"/>
    <xf numFmtId="49" fontId="0" fillId="4" borderId="132" xfId="0" applyNumberFormat="1" applyFont="1" applyFill="1" applyBorder="1" applyAlignment="1"/>
    <xf numFmtId="49" fontId="0" fillId="4" borderId="147" xfId="0" applyNumberFormat="1" applyFont="1" applyFill="1" applyBorder="1" applyAlignment="1"/>
    <xf numFmtId="0" fontId="0" fillId="0" borderId="148" xfId="0" applyNumberFormat="1" applyFont="1" applyBorder="1" applyAlignment="1"/>
    <xf numFmtId="49" fontId="29" fillId="2" borderId="158" xfId="0" applyNumberFormat="1" applyFont="1" applyFill="1" applyBorder="1" applyAlignment="1"/>
    <xf numFmtId="0" fontId="29" fillId="0" borderId="159" xfId="0" applyNumberFormat="1" applyFont="1" applyBorder="1" applyAlignment="1"/>
    <xf numFmtId="49" fontId="29" fillId="2" borderId="154" xfId="0" applyNumberFormat="1" applyFont="1" applyFill="1" applyBorder="1" applyAlignment="1"/>
    <xf numFmtId="0" fontId="29" fillId="0" borderId="54" xfId="0" applyNumberFormat="1" applyFont="1" applyBorder="1" applyAlignment="1"/>
    <xf numFmtId="0" fontId="29" fillId="0" borderId="155" xfId="0" applyNumberFormat="1" applyFont="1" applyBorder="1" applyAlignment="1"/>
    <xf numFmtId="49" fontId="0" fillId="2" borderId="29" xfId="0" applyNumberFormat="1" applyFont="1" applyFill="1" applyBorder="1" applyAlignment="1">
      <alignment horizontal="left"/>
    </xf>
    <xf numFmtId="0" fontId="16" fillId="11" borderId="42" xfId="0" applyFont="1" applyFill="1" applyBorder="1" applyAlignment="1">
      <alignment horizontal="center"/>
    </xf>
    <xf numFmtId="1" fontId="5" fillId="11" borderId="42" xfId="0" applyNumberFormat="1" applyFont="1" applyFill="1" applyBorder="1" applyAlignment="1">
      <alignment horizontal="center"/>
    </xf>
    <xf numFmtId="49" fontId="29" fillId="2" borderId="131" xfId="0" applyNumberFormat="1" applyFont="1" applyFill="1" applyBorder="1" applyAlignment="1"/>
    <xf numFmtId="0" fontId="29" fillId="0" borderId="104" xfId="0" applyNumberFormat="1" applyFont="1" applyBorder="1" applyAlignment="1"/>
    <xf numFmtId="49" fontId="29" fillId="2" borderId="225" xfId="0" applyNumberFormat="1" applyFont="1" applyFill="1" applyBorder="1" applyAlignment="1"/>
    <xf numFmtId="0" fontId="29" fillId="0" borderId="220" xfId="0" applyNumberFormat="1" applyFont="1" applyBorder="1" applyAlignment="1"/>
    <xf numFmtId="49" fontId="0" fillId="11" borderId="41" xfId="0" applyNumberFormat="1" applyFont="1" applyFill="1" applyBorder="1" applyAlignment="1"/>
    <xf numFmtId="0" fontId="0" fillId="11" borderId="41" xfId="0" applyNumberFormat="1" applyFont="1" applyFill="1" applyBorder="1" applyAlignment="1"/>
    <xf numFmtId="49" fontId="2" fillId="13" borderId="61" xfId="0" applyNumberFormat="1" applyFont="1" applyFill="1" applyBorder="1" applyAlignment="1"/>
    <xf numFmtId="0" fontId="2" fillId="13" borderId="62" xfId="0" applyNumberFormat="1" applyFont="1" applyFill="1" applyBorder="1" applyAlignment="1"/>
    <xf numFmtId="0" fontId="2" fillId="13" borderId="63" xfId="0" applyNumberFormat="1" applyFont="1" applyFill="1" applyBorder="1" applyAlignment="1"/>
    <xf numFmtId="49" fontId="6" fillId="8" borderId="174" xfId="0" applyNumberFormat="1" applyFont="1" applyFill="1" applyBorder="1" applyAlignment="1">
      <alignment horizontal="center" vertical="center"/>
    </xf>
    <xf numFmtId="164" fontId="6" fillId="8" borderId="175" xfId="0" applyNumberFormat="1" applyFont="1" applyFill="1" applyBorder="1" applyAlignment="1">
      <alignment horizontal="center" vertical="center"/>
    </xf>
    <xf numFmtId="164" fontId="6" fillId="8" borderId="176" xfId="0" applyNumberFormat="1" applyFont="1" applyFill="1" applyBorder="1" applyAlignment="1">
      <alignment horizontal="center" vertical="center"/>
    </xf>
    <xf numFmtId="164" fontId="6" fillId="8" borderId="177" xfId="0" applyNumberFormat="1" applyFont="1" applyFill="1" applyBorder="1" applyAlignment="1">
      <alignment horizontal="center" vertical="center"/>
    </xf>
    <xf numFmtId="164" fontId="6" fillId="8" borderId="178" xfId="0" applyNumberFormat="1" applyFont="1" applyFill="1" applyBorder="1" applyAlignment="1">
      <alignment horizontal="center" vertical="center"/>
    </xf>
    <xf numFmtId="164" fontId="6" fillId="8" borderId="179" xfId="0" applyNumberFormat="1" applyFont="1" applyFill="1" applyBorder="1" applyAlignment="1">
      <alignment horizontal="center" vertical="center"/>
    </xf>
  </cellXfs>
  <cellStyles count="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workbookViewId="0">
      <selection activeCell="B29" sqref="B29"/>
    </sheetView>
  </sheetViews>
  <sheetFormatPr defaultRowHeight="12.75"/>
  <sheetData>
    <row r="1" spans="1:28" ht="33">
      <c r="A1" s="269"/>
      <c r="B1" s="269"/>
      <c r="C1" s="269"/>
      <c r="D1" s="269"/>
      <c r="E1" s="270" t="s">
        <v>153</v>
      </c>
      <c r="F1" s="269"/>
      <c r="G1" s="269"/>
      <c r="H1" s="269"/>
      <c r="I1" s="269"/>
      <c r="J1" s="269"/>
      <c r="K1" s="269"/>
      <c r="L1" s="269"/>
      <c r="M1" s="269"/>
      <c r="N1" s="269"/>
      <c r="O1" s="269"/>
      <c r="P1" s="269"/>
      <c r="Q1" s="269"/>
      <c r="R1" s="269"/>
      <c r="S1" s="269"/>
      <c r="T1" s="269"/>
      <c r="U1" s="269"/>
      <c r="V1" s="269"/>
      <c r="W1" s="269"/>
      <c r="X1" s="269"/>
      <c r="Y1" s="269"/>
      <c r="Z1" s="269"/>
      <c r="AA1" s="269"/>
      <c r="AB1" s="269"/>
    </row>
    <row r="2" spans="1:28">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row>
    <row r="3" spans="1:28">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row>
    <row r="4" spans="1:28">
      <c r="A4" s="271"/>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row>
    <row r="5" spans="1:28">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row>
    <row r="6" spans="1:28">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row>
    <row r="7" spans="1:28">
      <c r="A7" s="269"/>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row>
    <row r="8" spans="1:28">
      <c r="A8" s="269"/>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row>
    <row r="9" spans="1:28">
      <c r="A9" s="269"/>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row>
    <row r="10" spans="1:28">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row>
    <row r="11" spans="1:28">
      <c r="A11" s="269"/>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row>
    <row r="12" spans="1:28">
      <c r="A12" s="269"/>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row>
    <row r="13" spans="1:28">
      <c r="A13" s="269"/>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row>
    <row r="14" spans="1:28">
      <c r="A14" s="269"/>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row>
    <row r="15" spans="1:28">
      <c r="A15" s="269"/>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row>
    <row r="16" spans="1:28">
      <c r="A16" s="269"/>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row>
    <row r="17" spans="1:28">
      <c r="A17" s="269"/>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row>
    <row r="18" spans="1:28">
      <c r="A18" s="269"/>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row>
    <row r="19" spans="1:28">
      <c r="A19" s="269"/>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row>
    <row r="20" spans="1:28">
      <c r="A20" s="269"/>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row>
    <row r="21" spans="1:28">
      <c r="A21" s="269"/>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row>
    <row r="22" spans="1:28">
      <c r="A22" s="269"/>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row>
    <row r="23" spans="1:28">
      <c r="A23" s="269"/>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row>
    <row r="24" spans="1:28">
      <c r="A24" s="269"/>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row>
    <row r="25" spans="1:28">
      <c r="A25" s="269"/>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row>
    <row r="26" spans="1:28">
      <c r="A26" s="269"/>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row>
    <row r="27" spans="1:28">
      <c r="A27" s="269"/>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row>
    <row r="28" spans="1:28">
      <c r="A28" s="269"/>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row>
    <row r="29" spans="1:28">
      <c r="A29" s="269"/>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row>
    <row r="30" spans="1:28">
      <c r="A30" s="269"/>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row>
    <row r="31" spans="1:28">
      <c r="A31" s="269"/>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row>
    <row r="32" spans="1:28">
      <c r="A32" s="269"/>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row>
    <row r="33" spans="1:28">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row>
    <row r="34" spans="1:28">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row>
    <row r="35" spans="1:28">
      <c r="A35" s="269"/>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row>
    <row r="36" spans="1:28">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row>
    <row r="37" spans="1:28">
      <c r="A37" s="269"/>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row>
    <row r="38" spans="1:28">
      <c r="A38" s="269"/>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row>
    <row r="39" spans="1:28">
      <c r="A39" s="269"/>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row>
    <row r="40" spans="1:28">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row>
    <row r="41" spans="1:28">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row>
    <row r="42" spans="1:28">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row>
    <row r="43" spans="1:28">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row>
    <row r="44" spans="1:28">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row>
    <row r="45" spans="1:28">
      <c r="A45" s="269"/>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row>
    <row r="46" spans="1:28">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row>
    <row r="47" spans="1:28">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row>
    <row r="48" spans="1:28">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row>
    <row r="49" spans="1:28">
      <c r="A49" s="269"/>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5"/>
  <sheetViews>
    <sheetView workbookViewId="0">
      <selection activeCell="A2" sqref="A2"/>
    </sheetView>
  </sheetViews>
  <sheetFormatPr defaultColWidth="10.140625" defaultRowHeight="13.5" customHeight="1"/>
  <cols>
    <col min="1" max="1" width="21" style="199" customWidth="1"/>
    <col min="2" max="2" width="9.28515625" style="199" customWidth="1"/>
    <col min="3" max="3" width="7" style="199" customWidth="1"/>
    <col min="4" max="4" width="10.28515625" style="199" customWidth="1"/>
    <col min="5" max="5" width="16.140625" style="199" customWidth="1"/>
    <col min="6" max="7" width="12.7109375" style="199" customWidth="1"/>
    <col min="8" max="8" width="12.140625" style="199" customWidth="1"/>
    <col min="9" max="256" width="10.140625" style="199" customWidth="1"/>
  </cols>
  <sheetData>
    <row r="1" spans="1:25" ht="16.5" customHeight="1" thickBot="1">
      <c r="A1" s="472" t="s">
        <v>152</v>
      </c>
      <c r="B1" s="473"/>
      <c r="C1" s="474"/>
      <c r="D1" s="475"/>
      <c r="E1" s="476" t="s">
        <v>17</v>
      </c>
      <c r="F1" s="473"/>
      <c r="G1" s="477"/>
      <c r="H1" s="478"/>
      <c r="I1" s="294"/>
      <c r="J1" s="294"/>
      <c r="K1" s="294"/>
      <c r="L1" s="294"/>
      <c r="M1" s="294"/>
      <c r="N1" s="294"/>
      <c r="O1" s="294"/>
      <c r="P1" s="294"/>
      <c r="Q1" s="294"/>
    </row>
    <row r="2" spans="1:25" ht="16.5" customHeight="1" thickBot="1">
      <c r="A2" s="337"/>
      <c r="B2" s="338"/>
      <c r="C2" s="339"/>
      <c r="D2" s="287"/>
      <c r="E2" s="287"/>
      <c r="F2" s="343"/>
      <c r="G2" s="343"/>
      <c r="H2" s="344"/>
      <c r="I2" s="294"/>
      <c r="J2" s="294"/>
      <c r="K2" s="294"/>
      <c r="L2" s="294"/>
      <c r="M2" s="294"/>
      <c r="N2" s="294"/>
      <c r="O2" s="294"/>
      <c r="P2" s="294"/>
      <c r="Q2" s="294"/>
      <c r="R2" s="294"/>
      <c r="S2" s="294"/>
      <c r="T2" s="294"/>
      <c r="U2" s="294"/>
      <c r="V2" s="294"/>
      <c r="W2" s="294"/>
      <c r="X2" s="294"/>
      <c r="Y2" s="294"/>
    </row>
    <row r="3" spans="1:25" ht="16.5" customHeight="1" thickBot="1">
      <c r="A3" s="479" t="s">
        <v>20</v>
      </c>
      <c r="B3" s="480"/>
      <c r="C3" s="481"/>
      <c r="D3" s="482"/>
      <c r="E3" s="345"/>
      <c r="F3" s="345"/>
      <c r="G3" s="345"/>
      <c r="H3" s="345"/>
      <c r="I3" s="294"/>
      <c r="J3" s="294"/>
      <c r="K3" s="294"/>
      <c r="L3" s="294"/>
      <c r="M3" s="294"/>
      <c r="N3" s="294"/>
      <c r="O3" s="294"/>
      <c r="P3" s="294"/>
      <c r="Q3" s="294"/>
      <c r="R3" s="294"/>
      <c r="S3" s="294"/>
      <c r="T3" s="294"/>
      <c r="U3" s="294"/>
      <c r="V3" s="294"/>
      <c r="W3" s="294"/>
      <c r="X3" s="294"/>
      <c r="Y3" s="294"/>
    </row>
    <row r="4" spans="1:25" ht="16.5" customHeight="1" thickBot="1">
      <c r="A4" s="483" t="s">
        <v>166</v>
      </c>
      <c r="B4" s="484"/>
      <c r="C4" s="485"/>
      <c r="D4" s="486"/>
      <c r="E4" s="345"/>
      <c r="F4" s="345"/>
      <c r="G4" s="345"/>
      <c r="H4" s="345"/>
      <c r="I4" s="294"/>
      <c r="J4" s="294"/>
      <c r="K4" s="294"/>
      <c r="L4" s="294"/>
      <c r="M4" s="294"/>
      <c r="N4" s="294"/>
      <c r="O4" s="294"/>
      <c r="P4" s="294"/>
      <c r="Q4" s="294"/>
      <c r="R4" s="294"/>
      <c r="S4" s="294"/>
      <c r="T4" s="294"/>
      <c r="U4" s="294"/>
      <c r="V4" s="294"/>
      <c r="W4" s="294"/>
      <c r="X4" s="294"/>
      <c r="Y4" s="294"/>
    </row>
    <row r="5" spans="1:25" ht="16.5" customHeight="1" thickBot="1">
      <c r="A5" s="487" t="s">
        <v>1</v>
      </c>
      <c r="B5" s="488"/>
      <c r="C5" s="489">
        <v>37</v>
      </c>
      <c r="D5" s="490"/>
      <c r="E5" s="345"/>
      <c r="F5" s="345"/>
      <c r="G5" s="345"/>
      <c r="H5" s="345"/>
      <c r="I5" s="294"/>
      <c r="J5" s="294"/>
      <c r="K5" s="294"/>
      <c r="L5" s="294"/>
      <c r="M5" s="294"/>
      <c r="N5" s="294"/>
      <c r="O5" s="294"/>
      <c r="P5" s="294"/>
      <c r="Q5" s="294"/>
      <c r="R5" s="294"/>
      <c r="S5" s="294"/>
      <c r="T5" s="294"/>
      <c r="U5" s="294"/>
      <c r="V5" s="294"/>
      <c r="W5" s="294"/>
      <c r="X5" s="294"/>
      <c r="Y5" s="294"/>
    </row>
    <row r="6" spans="1:25" ht="16.5" customHeight="1" thickBot="1">
      <c r="A6" s="491"/>
      <c r="B6" s="492"/>
      <c r="C6" s="342"/>
      <c r="D6" s="322"/>
      <c r="E6" s="346">
        <f>C4/0.37</f>
        <v>0</v>
      </c>
      <c r="F6" s="493"/>
      <c r="G6" s="494"/>
      <c r="H6" s="347"/>
      <c r="I6" s="294"/>
      <c r="J6" s="294"/>
      <c r="K6" s="294"/>
      <c r="L6" s="294"/>
      <c r="M6" s="294"/>
      <c r="N6" s="294"/>
      <c r="O6" s="294"/>
      <c r="P6" s="294"/>
      <c r="Q6" s="294"/>
      <c r="R6" s="294"/>
      <c r="S6" s="294"/>
      <c r="T6" s="294"/>
      <c r="U6" s="294"/>
      <c r="V6" s="294"/>
      <c r="W6" s="294"/>
      <c r="X6" s="294"/>
      <c r="Y6" s="294"/>
    </row>
    <row r="7" spans="1:25" ht="16.5" customHeight="1" thickBot="1">
      <c r="A7" s="340" t="str">
        <f>IF(C8+C12+C15+C18&gt;1,"Du skal kun skrive i 1 af de 4 felter for anciennitet",".")</f>
        <v>.</v>
      </c>
      <c r="B7" s="341"/>
      <c r="C7" s="327"/>
      <c r="D7" s="30"/>
      <c r="E7" s="31" t="str">
        <f>DATABANK!B20</f>
        <v>1.10.2017</v>
      </c>
      <c r="F7" s="31" t="s">
        <v>2</v>
      </c>
      <c r="G7" s="31" t="s">
        <v>3</v>
      </c>
      <c r="H7" s="32" t="s">
        <v>24</v>
      </c>
      <c r="I7" s="294"/>
      <c r="J7" s="294"/>
      <c r="K7" s="294"/>
      <c r="L7" s="294"/>
      <c r="M7" s="294"/>
      <c r="N7" s="294"/>
      <c r="O7" s="294"/>
      <c r="P7" s="294"/>
      <c r="Q7" s="294"/>
      <c r="R7" s="294"/>
      <c r="S7" s="294"/>
      <c r="T7" s="294"/>
      <c r="U7" s="294"/>
      <c r="V7" s="294"/>
      <c r="W7" s="294"/>
      <c r="X7" s="294"/>
      <c r="Y7" s="294"/>
    </row>
    <row r="8" spans="1:25" ht="16.7" customHeight="1" thickBot="1">
      <c r="A8" s="470" t="s">
        <v>25</v>
      </c>
      <c r="B8" s="471"/>
      <c r="C8" s="26"/>
      <c r="D8" s="302" t="s">
        <v>160</v>
      </c>
      <c r="E8" s="268" t="s">
        <v>150</v>
      </c>
      <c r="F8" s="34">
        <f>DATABANK!B28*C5/37</f>
        <v>319004</v>
      </c>
      <c r="G8" s="34">
        <f t="shared" ref="G8:G20" si="0">ROUND(F8/12,2)</f>
        <v>26583.67</v>
      </c>
      <c r="H8" s="35"/>
      <c r="I8" s="294"/>
      <c r="J8" s="294"/>
      <c r="K8" s="294"/>
      <c r="L8" s="294"/>
      <c r="M8" s="294"/>
      <c r="N8" s="294"/>
      <c r="O8" s="294"/>
      <c r="P8" s="294"/>
      <c r="Q8" s="294"/>
      <c r="R8" s="294"/>
      <c r="S8" s="294"/>
      <c r="T8" s="294"/>
      <c r="U8" s="294"/>
      <c r="V8" s="294"/>
      <c r="W8" s="294"/>
      <c r="X8" s="294"/>
      <c r="Y8" s="294"/>
    </row>
    <row r="9" spans="1:25" ht="16.7" customHeight="1" thickBot="1">
      <c r="A9" s="504" t="s">
        <v>27</v>
      </c>
      <c r="B9" s="505"/>
      <c r="C9" s="505"/>
      <c r="D9" s="36">
        <f>DATABANK!C58</f>
        <v>2693.72</v>
      </c>
      <c r="E9" s="37" t="s">
        <v>4</v>
      </c>
      <c r="F9" s="17">
        <f>C8*C5/37*D9</f>
        <v>0</v>
      </c>
      <c r="G9" s="17">
        <f t="shared" si="0"/>
        <v>0</v>
      </c>
      <c r="H9" s="17"/>
      <c r="I9" s="294"/>
      <c r="J9" s="294"/>
      <c r="K9" s="294"/>
      <c r="L9" s="294"/>
      <c r="M9" s="294"/>
      <c r="N9" s="294"/>
      <c r="O9" s="294"/>
      <c r="P9" s="294"/>
      <c r="Q9" s="294"/>
      <c r="R9" s="294"/>
      <c r="S9" s="294"/>
      <c r="T9" s="294"/>
      <c r="U9" s="294"/>
      <c r="V9" s="294"/>
      <c r="W9" s="294"/>
      <c r="X9" s="294"/>
      <c r="Y9" s="294"/>
    </row>
    <row r="10" spans="1:25" ht="16.7" customHeight="1">
      <c r="A10" s="506" t="s">
        <v>151</v>
      </c>
      <c r="B10" s="507"/>
      <c r="C10" s="507"/>
      <c r="D10" s="272">
        <f>(DATABANK!B32-DATABANK!B28)</f>
        <v>18462</v>
      </c>
      <c r="E10" s="273" t="s">
        <v>4</v>
      </c>
      <c r="F10" s="17">
        <f>C8*C5/37*D10</f>
        <v>0</v>
      </c>
      <c r="G10" s="274">
        <f t="shared" si="0"/>
        <v>0</v>
      </c>
      <c r="H10" s="274"/>
      <c r="I10" s="294"/>
      <c r="J10" s="294"/>
      <c r="K10" s="294"/>
      <c r="L10" s="294"/>
      <c r="M10" s="294"/>
      <c r="N10" s="294"/>
      <c r="O10" s="294"/>
      <c r="P10" s="294"/>
      <c r="Q10" s="294"/>
      <c r="R10" s="294"/>
      <c r="S10" s="294"/>
      <c r="T10" s="294"/>
      <c r="U10" s="294"/>
      <c r="V10" s="294"/>
      <c r="W10" s="294"/>
      <c r="X10" s="294"/>
      <c r="Y10" s="294"/>
    </row>
    <row r="11" spans="1:25" ht="16.7" customHeight="1" thickBot="1">
      <c r="A11" s="506" t="s">
        <v>7</v>
      </c>
      <c r="B11" s="507"/>
      <c r="C11" s="507"/>
      <c r="D11" s="275">
        <f>(DATABANK!B34-DATABANK!B32)</f>
        <v>9688</v>
      </c>
      <c r="E11" s="273" t="s">
        <v>4</v>
      </c>
      <c r="F11" s="274">
        <f>C8*C5/37*D11</f>
        <v>0</v>
      </c>
      <c r="G11" s="274">
        <f t="shared" si="0"/>
        <v>0</v>
      </c>
      <c r="H11" s="274"/>
      <c r="I11" s="294"/>
      <c r="J11" s="294"/>
      <c r="K11" s="294"/>
      <c r="L11" s="294"/>
      <c r="M11" s="294"/>
      <c r="N11" s="294"/>
      <c r="O11" s="294"/>
      <c r="P11" s="294"/>
      <c r="Q11" s="294"/>
      <c r="R11" s="294"/>
      <c r="S11" s="294"/>
      <c r="T11" s="294"/>
      <c r="U11" s="294"/>
      <c r="V11" s="294"/>
      <c r="W11" s="294"/>
      <c r="X11" s="294"/>
      <c r="Y11" s="294"/>
    </row>
    <row r="12" spans="1:25" ht="16.7" customHeight="1" thickBot="1">
      <c r="A12" s="470" t="s">
        <v>31</v>
      </c>
      <c r="B12" s="471"/>
      <c r="C12" s="26"/>
      <c r="D12" s="44">
        <f>(DATABANK!B31-DATABANK!B28)</f>
        <v>13734</v>
      </c>
      <c r="E12" s="37" t="s">
        <v>4</v>
      </c>
      <c r="F12" s="17">
        <f>C12*C5/37*D12</f>
        <v>0</v>
      </c>
      <c r="G12" s="17">
        <f t="shared" si="0"/>
        <v>0</v>
      </c>
      <c r="H12" s="17"/>
      <c r="I12" s="294"/>
      <c r="J12" s="294"/>
      <c r="K12" s="294"/>
      <c r="L12" s="294"/>
      <c r="M12" s="294"/>
      <c r="N12" s="294"/>
      <c r="O12" s="294"/>
      <c r="P12" s="294"/>
      <c r="Q12" s="294"/>
      <c r="R12" s="294"/>
      <c r="S12" s="294"/>
      <c r="T12" s="294"/>
      <c r="U12" s="294"/>
      <c r="V12" s="294"/>
      <c r="W12" s="294"/>
      <c r="X12" s="294"/>
      <c r="Y12" s="294"/>
    </row>
    <row r="13" spans="1:25" ht="16.7" customHeight="1">
      <c r="A13" s="498" t="s">
        <v>32</v>
      </c>
      <c r="B13" s="499"/>
      <c r="C13" s="500"/>
      <c r="D13" s="39">
        <f>DATABANK!C58</f>
        <v>2693.72</v>
      </c>
      <c r="E13" s="40" t="s">
        <v>4</v>
      </c>
      <c r="F13" s="18">
        <f>C12*C5/37*D13</f>
        <v>0</v>
      </c>
      <c r="G13" s="18">
        <f t="shared" si="0"/>
        <v>0</v>
      </c>
      <c r="H13" s="18"/>
      <c r="I13" s="294"/>
      <c r="J13" s="294"/>
      <c r="K13" s="294"/>
      <c r="L13" s="294"/>
      <c r="M13" s="294"/>
      <c r="N13" s="294"/>
      <c r="O13" s="294"/>
      <c r="P13" s="294"/>
      <c r="Q13" s="294"/>
      <c r="R13" s="294"/>
      <c r="S13" s="294"/>
      <c r="T13" s="294"/>
      <c r="U13" s="294"/>
      <c r="V13" s="294"/>
      <c r="W13" s="294"/>
      <c r="X13" s="294"/>
      <c r="Y13" s="294"/>
    </row>
    <row r="14" spans="1:25" ht="16.7" customHeight="1" thickBot="1">
      <c r="A14" s="495" t="s">
        <v>6</v>
      </c>
      <c r="B14" s="496"/>
      <c r="C14" s="497"/>
      <c r="D14" s="275">
        <f>(DATABANK!B34-DATABANK!B30)</f>
        <v>19071</v>
      </c>
      <c r="E14" s="273" t="s">
        <v>4</v>
      </c>
      <c r="F14" s="274">
        <f>C12*C5/37*D14</f>
        <v>0</v>
      </c>
      <c r="G14" s="274">
        <f t="shared" si="0"/>
        <v>0</v>
      </c>
      <c r="H14" s="274"/>
      <c r="I14" s="294"/>
      <c r="J14" s="294"/>
      <c r="K14" s="294"/>
      <c r="L14" s="294"/>
      <c r="M14" s="294"/>
      <c r="N14" s="294"/>
      <c r="O14" s="294"/>
      <c r="P14" s="294"/>
      <c r="Q14" s="294"/>
      <c r="R14" s="294"/>
      <c r="S14" s="294"/>
      <c r="T14" s="294"/>
      <c r="U14" s="294"/>
      <c r="V14" s="294"/>
      <c r="W14" s="294"/>
      <c r="X14" s="294"/>
      <c r="Y14" s="294"/>
    </row>
    <row r="15" spans="1:25" ht="16.7" customHeight="1" thickBot="1">
      <c r="A15" s="470" t="s">
        <v>35</v>
      </c>
      <c r="B15" s="471"/>
      <c r="C15" s="26"/>
      <c r="D15" s="44">
        <f>(DATABANK!B$33-DATABANK!B$28)</f>
        <v>23263</v>
      </c>
      <c r="E15" s="37" t="s">
        <v>4</v>
      </c>
      <c r="F15" s="17">
        <f>C15*C5/37*D15</f>
        <v>0</v>
      </c>
      <c r="G15" s="17">
        <f t="shared" si="0"/>
        <v>0</v>
      </c>
      <c r="H15" s="17"/>
      <c r="I15" s="294"/>
      <c r="J15" s="294"/>
      <c r="K15" s="294"/>
      <c r="L15" s="294"/>
      <c r="M15" s="294"/>
      <c r="N15" s="294"/>
      <c r="O15" s="294"/>
      <c r="P15" s="294"/>
      <c r="Q15" s="294"/>
      <c r="R15" s="294"/>
      <c r="S15" s="294"/>
      <c r="T15" s="294"/>
      <c r="U15" s="294"/>
      <c r="V15" s="294"/>
      <c r="W15" s="294"/>
      <c r="X15" s="294"/>
      <c r="Y15" s="294"/>
    </row>
    <row r="16" spans="1:25" ht="16.7" customHeight="1">
      <c r="A16" s="498" t="s">
        <v>5</v>
      </c>
      <c r="B16" s="499"/>
      <c r="C16" s="500"/>
      <c r="D16" s="39">
        <v>0</v>
      </c>
      <c r="E16" s="40" t="s">
        <v>4</v>
      </c>
      <c r="F16" s="18">
        <f>C15*C5/37*D16</f>
        <v>0</v>
      </c>
      <c r="G16" s="18">
        <f t="shared" si="0"/>
        <v>0</v>
      </c>
      <c r="H16" s="18"/>
      <c r="I16" s="294"/>
      <c r="J16" s="294"/>
      <c r="K16" s="294"/>
      <c r="L16" s="294"/>
      <c r="M16" s="294"/>
      <c r="N16" s="294"/>
      <c r="O16" s="294"/>
      <c r="P16" s="294"/>
      <c r="Q16" s="294"/>
      <c r="R16" s="294"/>
      <c r="S16" s="294"/>
      <c r="T16" s="294"/>
      <c r="U16" s="294"/>
      <c r="V16" s="294"/>
      <c r="W16" s="294"/>
      <c r="X16" s="294"/>
      <c r="Y16" s="294"/>
    </row>
    <row r="17" spans="1:25" ht="16.7" customHeight="1" thickBot="1">
      <c r="A17" s="501" t="s">
        <v>6</v>
      </c>
      <c r="B17" s="502"/>
      <c r="C17" s="503"/>
      <c r="D17" s="276">
        <f>(DATABANK!B37-DATABANK!B33)</f>
        <v>19994</v>
      </c>
      <c r="E17" s="273" t="s">
        <v>4</v>
      </c>
      <c r="F17" s="263">
        <f>C15*C5/37*D17</f>
        <v>0</v>
      </c>
      <c r="G17" s="263">
        <f t="shared" si="0"/>
        <v>0</v>
      </c>
      <c r="H17" s="263"/>
      <c r="I17" s="294"/>
      <c r="J17" s="294"/>
      <c r="K17" s="294"/>
      <c r="L17" s="294"/>
      <c r="M17" s="294"/>
      <c r="N17" s="294"/>
      <c r="O17" s="294"/>
      <c r="P17" s="294"/>
      <c r="Q17" s="294"/>
      <c r="R17" s="294"/>
      <c r="S17" s="294"/>
      <c r="T17" s="294"/>
      <c r="U17" s="294"/>
      <c r="V17" s="294"/>
      <c r="W17" s="294"/>
      <c r="X17" s="294"/>
      <c r="Y17" s="294"/>
    </row>
    <row r="18" spans="1:25" ht="16.7" customHeight="1" thickBot="1">
      <c r="A18" s="470" t="s">
        <v>38</v>
      </c>
      <c r="B18" s="471"/>
      <c r="C18" s="26"/>
      <c r="D18" s="44">
        <f>D15</f>
        <v>23263</v>
      </c>
      <c r="E18" s="37" t="s">
        <v>4</v>
      </c>
      <c r="F18" s="17">
        <f>C18*C5/37*D18</f>
        <v>0</v>
      </c>
      <c r="G18" s="17">
        <f t="shared" si="0"/>
        <v>0</v>
      </c>
      <c r="H18" s="17"/>
      <c r="I18" s="294"/>
      <c r="J18" s="294"/>
      <c r="K18" s="294"/>
      <c r="L18" s="294"/>
      <c r="M18" s="294"/>
      <c r="N18" s="294"/>
      <c r="O18" s="294"/>
      <c r="P18" s="294"/>
      <c r="Q18" s="294"/>
      <c r="R18" s="294"/>
      <c r="S18" s="294"/>
      <c r="T18" s="294"/>
      <c r="U18" s="294"/>
      <c r="V18" s="294"/>
      <c r="W18" s="294"/>
      <c r="X18" s="294"/>
      <c r="Y18" s="294"/>
    </row>
    <row r="19" spans="1:25" ht="16.7" customHeight="1">
      <c r="A19" s="498" t="s">
        <v>39</v>
      </c>
      <c r="B19" s="499"/>
      <c r="C19" s="500"/>
      <c r="D19" s="39">
        <f>DATABANK!C59</f>
        <v>9428.02</v>
      </c>
      <c r="E19" s="40" t="s">
        <v>4</v>
      </c>
      <c r="F19" s="18">
        <f>C18*C5/37*D19</f>
        <v>0</v>
      </c>
      <c r="G19" s="18">
        <f t="shared" si="0"/>
        <v>0</v>
      </c>
      <c r="H19" s="18"/>
      <c r="I19" s="294"/>
      <c r="J19" s="294"/>
      <c r="K19" s="294"/>
      <c r="L19" s="294"/>
      <c r="M19" s="294"/>
      <c r="N19" s="294"/>
      <c r="O19" s="294"/>
      <c r="P19" s="294"/>
      <c r="Q19" s="294"/>
      <c r="R19" s="294"/>
      <c r="S19" s="294"/>
      <c r="T19" s="294"/>
      <c r="U19" s="294"/>
      <c r="V19" s="294"/>
      <c r="W19" s="294"/>
      <c r="X19" s="294"/>
      <c r="Y19" s="294"/>
    </row>
    <row r="20" spans="1:25" ht="16.7" customHeight="1" thickBot="1">
      <c r="A20" s="501" t="s">
        <v>36</v>
      </c>
      <c r="B20" s="502"/>
      <c r="C20" s="503"/>
      <c r="D20" s="276">
        <f>D17</f>
        <v>19994</v>
      </c>
      <c r="E20" s="273" t="s">
        <v>4</v>
      </c>
      <c r="F20" s="274">
        <f>C18*C5/37*D20</f>
        <v>0</v>
      </c>
      <c r="G20" s="274">
        <f t="shared" si="0"/>
        <v>0</v>
      </c>
      <c r="H20" s="274"/>
      <c r="I20" s="294"/>
      <c r="J20" s="294"/>
      <c r="K20" s="294"/>
      <c r="L20" s="294"/>
      <c r="M20" s="294"/>
      <c r="N20" s="294"/>
      <c r="O20" s="294"/>
      <c r="P20" s="294"/>
      <c r="Q20" s="294"/>
      <c r="R20" s="294"/>
      <c r="S20" s="294"/>
      <c r="T20" s="294"/>
      <c r="U20" s="294"/>
      <c r="V20" s="294"/>
      <c r="W20" s="294"/>
      <c r="X20" s="294"/>
      <c r="Y20" s="294"/>
    </row>
    <row r="21" spans="1:25" ht="15.75" customHeight="1" thickBot="1">
      <c r="A21" s="288"/>
      <c r="B21" s="289"/>
      <c r="C21" s="290"/>
      <c r="D21" s="291"/>
      <c r="E21" s="290"/>
      <c r="F21" s="292"/>
      <c r="G21" s="292"/>
      <c r="H21" s="293"/>
      <c r="I21" s="294"/>
      <c r="J21" s="294"/>
      <c r="K21" s="294"/>
      <c r="L21" s="294"/>
      <c r="M21" s="294"/>
      <c r="N21" s="294"/>
      <c r="O21" s="294"/>
      <c r="P21" s="294"/>
      <c r="Q21" s="294"/>
      <c r="R21" s="294"/>
      <c r="S21" s="294"/>
      <c r="T21" s="294"/>
      <c r="U21" s="294"/>
      <c r="V21" s="294"/>
      <c r="W21" s="294"/>
      <c r="X21" s="294"/>
      <c r="Y21" s="294"/>
    </row>
    <row r="22" spans="1:25" ht="15.75" customHeight="1" thickBot="1">
      <c r="A22" s="515" t="s">
        <v>154</v>
      </c>
      <c r="B22" s="516"/>
      <c r="C22" s="277"/>
      <c r="D22" s="278">
        <f>DATABANK!C123</f>
        <v>6734.3</v>
      </c>
      <c r="E22" s="279" t="s">
        <v>8</v>
      </c>
      <c r="F22" s="280">
        <f t="shared" ref="F22:F28" si="1">D22*C22</f>
        <v>0</v>
      </c>
      <c r="G22" s="280">
        <f t="shared" ref="G22:G28" si="2">ROUND(F22/12,2)</f>
        <v>0</v>
      </c>
      <c r="H22" s="280"/>
      <c r="I22" s="294"/>
      <c r="J22" s="295"/>
      <c r="K22" s="294"/>
      <c r="L22" s="294"/>
      <c r="M22" s="294"/>
      <c r="N22" s="294"/>
      <c r="O22" s="294"/>
      <c r="P22" s="294"/>
      <c r="Q22" s="294"/>
      <c r="R22" s="294"/>
      <c r="S22" s="294"/>
      <c r="T22" s="294"/>
      <c r="U22" s="294"/>
      <c r="V22" s="294"/>
      <c r="W22" s="294"/>
      <c r="X22" s="294"/>
      <c r="Y22" s="294"/>
    </row>
    <row r="23" spans="1:25" ht="15.75" customHeight="1" thickBot="1">
      <c r="A23" s="517" t="s">
        <v>155</v>
      </c>
      <c r="B23" s="518"/>
      <c r="C23" s="277"/>
      <c r="D23" s="281">
        <f>DATABANK!C$95</f>
        <v>9697.39</v>
      </c>
      <c r="E23" s="273" t="s">
        <v>8</v>
      </c>
      <c r="F23" s="274">
        <f t="shared" si="1"/>
        <v>0</v>
      </c>
      <c r="G23" s="274">
        <f t="shared" si="2"/>
        <v>0</v>
      </c>
      <c r="H23" s="274"/>
      <c r="I23" s="294"/>
      <c r="J23" s="294"/>
      <c r="K23" s="294"/>
      <c r="L23" s="294"/>
      <c r="M23" s="294"/>
      <c r="N23" s="294"/>
      <c r="O23" s="294" t="s">
        <v>0</v>
      </c>
      <c r="P23" s="294"/>
      <c r="Q23" s="294"/>
      <c r="R23" s="294"/>
      <c r="S23" s="294"/>
      <c r="T23" s="294"/>
      <c r="U23" s="294"/>
      <c r="V23" s="294"/>
      <c r="W23" s="294"/>
      <c r="X23" s="294"/>
      <c r="Y23" s="294"/>
    </row>
    <row r="24" spans="1:25" ht="15.75" customHeight="1" thickBot="1">
      <c r="A24" s="517" t="s">
        <v>156</v>
      </c>
      <c r="B24" s="518"/>
      <c r="C24" s="277"/>
      <c r="D24" s="281">
        <f>DATABANK!C$83</f>
        <v>13468.6</v>
      </c>
      <c r="E24" s="273" t="s">
        <v>8</v>
      </c>
      <c r="F24" s="274">
        <f t="shared" si="1"/>
        <v>0</v>
      </c>
      <c r="G24" s="274">
        <f t="shared" si="2"/>
        <v>0</v>
      </c>
      <c r="H24" s="274"/>
      <c r="I24" s="294"/>
      <c r="J24" s="294"/>
      <c r="K24" s="294"/>
      <c r="L24" s="294"/>
      <c r="M24" s="294"/>
      <c r="N24" s="294"/>
      <c r="O24" s="294"/>
      <c r="P24" s="294"/>
      <c r="Q24" s="294"/>
      <c r="R24" s="294"/>
      <c r="S24" s="294"/>
      <c r="T24" s="294"/>
      <c r="U24" s="294"/>
      <c r="V24" s="294"/>
      <c r="W24" s="294"/>
      <c r="X24" s="294"/>
      <c r="Y24" s="294"/>
    </row>
    <row r="25" spans="1:25" ht="15.75" customHeight="1" thickBot="1">
      <c r="A25" s="517" t="s">
        <v>157</v>
      </c>
      <c r="B25" s="518"/>
      <c r="C25" s="277"/>
      <c r="D25" s="281">
        <f>DATABANK!C$84</f>
        <v>134.69</v>
      </c>
      <c r="E25" s="273" t="s">
        <v>12</v>
      </c>
      <c r="F25" s="274">
        <f t="shared" si="1"/>
        <v>0</v>
      </c>
      <c r="G25" s="274">
        <f t="shared" si="2"/>
        <v>0</v>
      </c>
      <c r="H25" s="274"/>
      <c r="I25" s="294"/>
      <c r="J25" s="294"/>
      <c r="K25" s="294"/>
      <c r="L25" s="294"/>
      <c r="M25" s="294"/>
      <c r="N25" s="294"/>
      <c r="O25" s="294"/>
      <c r="P25" s="294"/>
      <c r="Q25" s="294"/>
      <c r="R25" s="294"/>
      <c r="S25" s="294"/>
      <c r="T25" s="294"/>
      <c r="U25" s="294"/>
      <c r="V25" s="294"/>
      <c r="W25" s="294"/>
      <c r="X25" s="294"/>
      <c r="Y25" s="294"/>
    </row>
    <row r="26" spans="1:25" ht="15.75" customHeight="1" thickBot="1">
      <c r="A26" s="517" t="s">
        <v>158</v>
      </c>
      <c r="B26" s="518"/>
      <c r="C26" s="300"/>
      <c r="D26" s="281">
        <f>DATABANK!C88</f>
        <v>4040.58</v>
      </c>
      <c r="E26" s="273" t="s">
        <v>8</v>
      </c>
      <c r="F26" s="274">
        <f t="shared" si="1"/>
        <v>0</v>
      </c>
      <c r="G26" s="274">
        <f t="shared" si="2"/>
        <v>0</v>
      </c>
      <c r="H26" s="274"/>
      <c r="I26" s="294"/>
      <c r="J26" s="294"/>
      <c r="K26" s="294"/>
      <c r="L26" s="294"/>
      <c r="M26" s="294"/>
      <c r="N26" s="294"/>
      <c r="O26" s="294"/>
      <c r="P26" s="294"/>
      <c r="Q26" s="294"/>
      <c r="R26" s="294"/>
      <c r="S26" s="294"/>
      <c r="T26" s="294"/>
      <c r="U26" s="294"/>
      <c r="V26" s="294"/>
      <c r="W26" s="294"/>
      <c r="X26" s="294"/>
      <c r="Y26" s="294"/>
    </row>
    <row r="27" spans="1:25" ht="15.75" customHeight="1" thickBot="1">
      <c r="A27" s="508" t="s">
        <v>159</v>
      </c>
      <c r="B27" s="509"/>
      <c r="C27" s="301"/>
      <c r="D27" s="299">
        <f>DATABANK!C$89</f>
        <v>2020.29</v>
      </c>
      <c r="E27" s="282" t="s">
        <v>8</v>
      </c>
      <c r="F27" s="283">
        <f>D27*C27</f>
        <v>0</v>
      </c>
      <c r="G27" s="283">
        <f>ROUND(F27/12,2)</f>
        <v>0</v>
      </c>
      <c r="H27" s="283"/>
      <c r="I27" s="294"/>
      <c r="J27" s="294"/>
      <c r="K27" s="294"/>
      <c r="L27" s="294"/>
      <c r="M27" s="294"/>
      <c r="N27" s="294"/>
      <c r="O27" s="294"/>
      <c r="P27" s="294"/>
      <c r="Q27" s="294"/>
      <c r="R27" s="294"/>
      <c r="S27" s="294"/>
      <c r="T27" s="294"/>
      <c r="U27" s="294"/>
      <c r="V27" s="294"/>
      <c r="W27" s="294"/>
      <c r="X27" s="294"/>
      <c r="Y27" s="294"/>
    </row>
    <row r="28" spans="1:25" ht="15.75" customHeight="1" thickBot="1">
      <c r="A28" s="510" t="s">
        <v>40</v>
      </c>
      <c r="B28" s="511"/>
      <c r="C28" s="264"/>
      <c r="D28" s="265">
        <f>DATABANK!$C$110</f>
        <v>13468.6</v>
      </c>
      <c r="E28" s="266" t="s">
        <v>8</v>
      </c>
      <c r="F28" s="267">
        <f t="shared" si="1"/>
        <v>0</v>
      </c>
      <c r="G28" s="267">
        <f t="shared" si="2"/>
        <v>0</v>
      </c>
      <c r="H28" s="267"/>
      <c r="I28" s="294"/>
      <c r="J28" s="294"/>
      <c r="K28" s="294"/>
      <c r="L28" s="294"/>
      <c r="M28" s="294"/>
      <c r="N28" s="294"/>
      <c r="O28" s="294"/>
      <c r="P28" s="294"/>
      <c r="Q28" s="294"/>
      <c r="R28" s="294"/>
      <c r="S28" s="294"/>
      <c r="T28" s="294"/>
      <c r="U28" s="294"/>
      <c r="V28" s="294"/>
      <c r="W28" s="294"/>
      <c r="X28" s="294"/>
      <c r="Y28" s="294"/>
    </row>
    <row r="29" spans="1:25" ht="15.75" customHeight="1" thickBot="1">
      <c r="A29" s="52"/>
      <c r="B29" s="53"/>
      <c r="C29" s="21"/>
      <c r="D29" s="54"/>
      <c r="E29" s="55"/>
      <c r="F29" s="54"/>
      <c r="G29" s="54"/>
      <c r="H29" s="48"/>
      <c r="I29" s="294"/>
      <c r="J29" s="294"/>
      <c r="K29" s="294"/>
      <c r="L29" s="294"/>
      <c r="M29" s="294"/>
      <c r="N29" s="294"/>
      <c r="O29" s="294"/>
      <c r="P29" s="294"/>
      <c r="Q29" s="294"/>
      <c r="R29" s="294"/>
      <c r="S29" s="294"/>
      <c r="T29" s="294"/>
      <c r="U29" s="294"/>
      <c r="V29" s="294"/>
      <c r="W29" s="294"/>
      <c r="X29" s="294"/>
      <c r="Y29" s="294"/>
    </row>
    <row r="30" spans="1:25" ht="15.75" customHeight="1" thickBot="1">
      <c r="A30" s="504" t="s">
        <v>41</v>
      </c>
      <c r="B30" s="512"/>
      <c r="C30" s="26"/>
      <c r="D30" s="49">
        <f>DATABANK!$C$101</f>
        <v>43.68</v>
      </c>
      <c r="E30" s="37" t="s">
        <v>14</v>
      </c>
      <c r="F30" s="56">
        <f>ROUND(C30*D30,2)</f>
        <v>0</v>
      </c>
      <c r="G30" s="17">
        <f>ROUND(F30/12,2)</f>
        <v>0</v>
      </c>
      <c r="H30" s="17"/>
      <c r="I30" s="294"/>
      <c r="J30" s="294"/>
      <c r="K30" s="294"/>
      <c r="L30" s="294"/>
      <c r="M30" s="294"/>
      <c r="N30" s="294"/>
      <c r="O30" s="294"/>
      <c r="P30" s="294"/>
      <c r="Q30" s="294"/>
      <c r="R30" s="294"/>
      <c r="S30" s="294"/>
      <c r="T30" s="294"/>
      <c r="U30" s="294"/>
      <c r="V30" s="294"/>
      <c r="W30" s="294"/>
      <c r="X30" s="294"/>
      <c r="Y30" s="294"/>
    </row>
    <row r="31" spans="1:25" ht="15.75" customHeight="1" thickBot="1">
      <c r="A31" s="513" t="s">
        <v>42</v>
      </c>
      <c r="B31" s="514"/>
      <c r="C31" s="26"/>
      <c r="D31" s="50">
        <f>DATABANK!$C$103</f>
        <v>20.2</v>
      </c>
      <c r="E31" s="40" t="s">
        <v>14</v>
      </c>
      <c r="F31" s="56">
        <f t="shared" ref="F31:F32" si="3">ROUND(C31*D31,2)</f>
        <v>0</v>
      </c>
      <c r="G31" s="18">
        <f>ROUND(F31/12,2)</f>
        <v>0</v>
      </c>
      <c r="H31" s="18"/>
      <c r="I31" s="294"/>
      <c r="J31" s="294"/>
      <c r="K31" s="294"/>
      <c r="L31" s="294"/>
      <c r="M31" s="294"/>
      <c r="N31" s="294"/>
      <c r="O31" s="294"/>
      <c r="P31" s="294"/>
      <c r="Q31" s="294"/>
      <c r="R31" s="294"/>
      <c r="S31" s="294"/>
      <c r="T31" s="294"/>
      <c r="U31" s="294"/>
      <c r="V31" s="294"/>
      <c r="W31" s="294"/>
      <c r="X31" s="294"/>
      <c r="Y31" s="294"/>
    </row>
    <row r="32" spans="1:25" ht="15.75" customHeight="1" thickBot="1">
      <c r="A32" s="522" t="s">
        <v>43</v>
      </c>
      <c r="B32" s="523"/>
      <c r="C32" s="26"/>
      <c r="D32" s="51">
        <f>DATABANK!$C$104</f>
        <v>34.799999999999997</v>
      </c>
      <c r="E32" s="43" t="s">
        <v>14</v>
      </c>
      <c r="F32" s="56">
        <f t="shared" si="3"/>
        <v>0</v>
      </c>
      <c r="G32" s="19">
        <f>ROUND(F32/12,2)</f>
        <v>0</v>
      </c>
      <c r="H32" s="19"/>
      <c r="I32" s="294"/>
      <c r="J32" s="294"/>
      <c r="K32" s="294"/>
      <c r="L32" s="294"/>
      <c r="M32" s="294"/>
      <c r="N32" s="294"/>
      <c r="O32" s="294"/>
      <c r="P32" s="294"/>
      <c r="Q32" s="294"/>
      <c r="R32" s="294"/>
      <c r="S32" s="294"/>
      <c r="T32" s="294"/>
      <c r="U32" s="294"/>
      <c r="V32" s="294"/>
      <c r="W32" s="294"/>
      <c r="X32" s="294"/>
      <c r="Y32" s="294"/>
    </row>
    <row r="33" spans="1:25" ht="16.7" customHeight="1" thickBot="1">
      <c r="A33" s="519"/>
      <c r="B33" s="520"/>
      <c r="C33" s="520"/>
      <c r="D33" s="58"/>
      <c r="E33" s="59"/>
      <c r="F33" s="58"/>
      <c r="G33" s="58"/>
      <c r="H33" s="58"/>
      <c r="I33" s="294"/>
      <c r="J33" s="294"/>
      <c r="K33" s="294"/>
      <c r="L33" s="294"/>
      <c r="M33" s="294"/>
      <c r="N33" s="294"/>
      <c r="O33" s="294"/>
      <c r="P33" s="294"/>
      <c r="Q33" s="294"/>
      <c r="R33" s="294"/>
      <c r="S33" s="294"/>
      <c r="T33" s="294"/>
      <c r="U33" s="294"/>
      <c r="V33" s="294"/>
      <c r="W33" s="294"/>
      <c r="X33" s="294"/>
      <c r="Y33" s="294"/>
    </row>
    <row r="34" spans="1:25" ht="16.7" customHeight="1">
      <c r="A34" s="521" t="s">
        <v>164</v>
      </c>
      <c r="B34" s="505"/>
      <c r="C34" s="505"/>
      <c r="D34" s="284">
        <f>DATABANK!C$71</f>
        <v>20741.64</v>
      </c>
      <c r="E34" s="37" t="s">
        <v>4</v>
      </c>
      <c r="F34" s="17">
        <f>D34*C5/37</f>
        <v>20741.64</v>
      </c>
      <c r="G34" s="17">
        <f t="shared" ref="G34:G36" si="4">ROUND(F34/12,2)</f>
        <v>1728.47</v>
      </c>
      <c r="H34" s="17"/>
      <c r="I34" s="294"/>
      <c r="J34" s="294"/>
      <c r="K34" s="294"/>
      <c r="L34" s="294"/>
      <c r="M34" s="294"/>
      <c r="N34" s="294"/>
      <c r="O34" s="294"/>
      <c r="P34" s="294"/>
      <c r="Q34" s="294"/>
      <c r="R34" s="294"/>
      <c r="S34" s="294"/>
      <c r="T34" s="294"/>
      <c r="U34" s="294"/>
      <c r="V34" s="294"/>
      <c r="W34" s="294"/>
      <c r="X34" s="294"/>
      <c r="Y34" s="294"/>
    </row>
    <row r="35" spans="1:25" ht="16.7" customHeight="1">
      <c r="A35" s="506" t="s">
        <v>11</v>
      </c>
      <c r="B35" s="507"/>
      <c r="C35" s="507"/>
      <c r="D35" s="285">
        <f>DATABANK!C$92</f>
        <v>7946.47</v>
      </c>
      <c r="E35" s="273" t="s">
        <v>4</v>
      </c>
      <c r="F35" s="274">
        <f>D35</f>
        <v>7946.47</v>
      </c>
      <c r="G35" s="274">
        <f t="shared" si="4"/>
        <v>662.21</v>
      </c>
      <c r="H35" s="274"/>
      <c r="I35" s="294"/>
      <c r="J35" s="294"/>
      <c r="K35" s="294"/>
      <c r="L35" s="294"/>
      <c r="M35" s="294"/>
      <c r="N35" s="294"/>
      <c r="O35" s="294"/>
      <c r="P35" s="294"/>
      <c r="Q35" s="294"/>
      <c r="R35" s="294"/>
      <c r="S35" s="294"/>
      <c r="T35" s="294"/>
      <c r="U35" s="294"/>
      <c r="V35" s="294"/>
      <c r="W35" s="294"/>
      <c r="X35" s="294"/>
      <c r="Y35" s="294"/>
    </row>
    <row r="36" spans="1:25" ht="16.7" customHeight="1" thickBot="1">
      <c r="A36" s="506" t="s">
        <v>9</v>
      </c>
      <c r="B36" s="507"/>
      <c r="C36" s="507"/>
      <c r="D36" s="276">
        <f>DATABANK!C$78</f>
        <v>2154.98</v>
      </c>
      <c r="E36" s="273" t="s">
        <v>4</v>
      </c>
      <c r="F36" s="274">
        <f>D36</f>
        <v>2154.98</v>
      </c>
      <c r="G36" s="274">
        <f t="shared" si="4"/>
        <v>179.58</v>
      </c>
      <c r="H36" s="274"/>
      <c r="I36" s="294"/>
      <c r="J36" s="294"/>
      <c r="K36" s="294"/>
      <c r="L36" s="294"/>
      <c r="M36" s="294"/>
      <c r="N36" s="294"/>
      <c r="O36" s="294"/>
      <c r="P36" s="294"/>
      <c r="Q36" s="294"/>
      <c r="R36" s="294"/>
      <c r="S36" s="294"/>
      <c r="T36" s="294"/>
      <c r="U36" s="294"/>
      <c r="V36" s="294"/>
      <c r="W36" s="294"/>
      <c r="X36" s="294"/>
      <c r="Y36" s="294"/>
    </row>
    <row r="37" spans="1:25" ht="16.5" customHeight="1" thickBot="1">
      <c r="A37" s="63"/>
      <c r="B37" s="64"/>
      <c r="C37" s="65"/>
      <c r="D37" s="66"/>
      <c r="E37" s="67"/>
      <c r="F37" s="68"/>
      <c r="G37" s="68"/>
      <c r="H37" s="68"/>
      <c r="I37" s="294"/>
      <c r="J37" s="294"/>
      <c r="K37" s="294"/>
      <c r="L37" s="294"/>
      <c r="M37" s="294"/>
      <c r="N37" s="294"/>
      <c r="O37" s="294"/>
      <c r="P37" s="294"/>
      <c r="Q37" s="294"/>
      <c r="R37" s="294"/>
      <c r="S37" s="294"/>
      <c r="T37" s="294"/>
      <c r="U37" s="294"/>
      <c r="V37" s="294"/>
      <c r="W37" s="294"/>
      <c r="X37" s="294"/>
      <c r="Y37" s="294"/>
    </row>
    <row r="38" spans="1:25" ht="16.5" customHeight="1" thickBot="1">
      <c r="A38" s="536" t="s">
        <v>48</v>
      </c>
      <c r="B38" s="525"/>
      <c r="C38" s="525"/>
      <c r="D38" s="525"/>
      <c r="E38" s="478"/>
      <c r="F38" s="34">
        <f>SUM(F8:F36)</f>
        <v>349847.08999999997</v>
      </c>
      <c r="G38" s="34">
        <f>ROUND(F38/12,2)</f>
        <v>29153.919999999998</v>
      </c>
      <c r="H38" s="34">
        <f>SUM(H8:H36)</f>
        <v>0</v>
      </c>
      <c r="I38" s="294"/>
      <c r="J38" s="294"/>
      <c r="K38" s="294"/>
      <c r="L38" s="294"/>
      <c r="M38" s="294"/>
      <c r="N38" s="294"/>
      <c r="O38" s="294"/>
      <c r="P38" s="294"/>
      <c r="Q38" s="294"/>
      <c r="R38" s="294"/>
      <c r="S38" s="294"/>
      <c r="T38" s="294"/>
      <c r="U38" s="294"/>
      <c r="V38" s="294"/>
      <c r="W38" s="294"/>
      <c r="X38" s="294"/>
      <c r="Y38" s="294"/>
    </row>
    <row r="39" spans="1:25" ht="16.5" customHeight="1" thickBot="1">
      <c r="A39" s="69"/>
      <c r="B39" s="70"/>
      <c r="C39" s="71"/>
      <c r="D39" s="72"/>
      <c r="E39" s="73"/>
      <c r="F39" s="74"/>
      <c r="G39" s="75"/>
      <c r="H39" s="76"/>
      <c r="I39" s="294"/>
      <c r="J39" s="294"/>
      <c r="K39" s="294"/>
      <c r="L39" s="294"/>
      <c r="M39" s="294"/>
      <c r="N39" s="294"/>
      <c r="O39" s="294"/>
      <c r="P39" s="294"/>
      <c r="Q39" s="294"/>
      <c r="R39" s="294"/>
      <c r="S39" s="294"/>
      <c r="T39" s="294"/>
      <c r="U39" s="294"/>
      <c r="V39" s="294"/>
      <c r="W39" s="294"/>
      <c r="X39" s="294"/>
      <c r="Y39" s="294"/>
    </row>
    <row r="40" spans="1:25" ht="16.5" customHeight="1" thickBot="1">
      <c r="A40" s="537" t="s">
        <v>49</v>
      </c>
      <c r="B40" s="525"/>
      <c r="C40" s="525"/>
      <c r="D40" s="525"/>
      <c r="E40" s="478"/>
      <c r="F40" s="538">
        <f>H38-G38</f>
        <v>-29153.919999999998</v>
      </c>
      <c r="G40" s="478"/>
      <c r="H40" s="471"/>
      <c r="I40" s="294"/>
      <c r="J40" s="294"/>
      <c r="K40" s="294"/>
      <c r="L40" s="294"/>
      <c r="M40" s="294"/>
      <c r="N40" s="294"/>
      <c r="O40" s="294"/>
      <c r="P40" s="294"/>
      <c r="Q40" s="294"/>
      <c r="R40" s="294"/>
      <c r="S40" s="294"/>
      <c r="T40" s="294"/>
      <c r="U40" s="294"/>
      <c r="V40" s="294"/>
      <c r="W40" s="294"/>
      <c r="X40" s="294"/>
      <c r="Y40" s="294"/>
    </row>
    <row r="41" spans="1:25" ht="15.6" customHeight="1" thickBot="1">
      <c r="A41" s="77"/>
      <c r="B41" s="78"/>
      <c r="C41" s="79"/>
      <c r="D41" s="80"/>
      <c r="E41" s="81"/>
      <c r="F41" s="82"/>
      <c r="G41" s="82"/>
      <c r="H41" s="83"/>
      <c r="I41" s="294"/>
      <c r="J41" s="294"/>
      <c r="K41" s="294"/>
      <c r="L41" s="294"/>
      <c r="M41" s="294"/>
      <c r="N41" s="294"/>
      <c r="O41" s="294"/>
      <c r="P41" s="294"/>
      <c r="Q41" s="294"/>
      <c r="R41" s="294"/>
      <c r="S41" s="294"/>
      <c r="T41" s="294"/>
      <c r="U41" s="294"/>
      <c r="V41" s="294"/>
      <c r="W41" s="294"/>
      <c r="X41" s="294"/>
      <c r="Y41" s="294"/>
    </row>
    <row r="42" spans="1:25" ht="14.65" customHeight="1" thickBot="1">
      <c r="A42" s="524" t="s">
        <v>50</v>
      </c>
      <c r="B42" s="525"/>
      <c r="C42" s="525"/>
      <c r="D42" s="525"/>
      <c r="E42" s="478"/>
      <c r="F42" s="526"/>
      <c r="G42" s="525"/>
      <c r="H42" s="478"/>
      <c r="I42" s="294"/>
      <c r="J42" s="294"/>
      <c r="K42" s="294"/>
      <c r="L42" s="294"/>
      <c r="M42" s="294"/>
      <c r="N42" s="294"/>
      <c r="O42" s="294"/>
      <c r="P42" s="294"/>
      <c r="Q42" s="294"/>
      <c r="R42" s="294"/>
      <c r="S42" s="294"/>
      <c r="T42" s="294"/>
      <c r="U42" s="294"/>
      <c r="V42" s="294"/>
      <c r="W42" s="294"/>
      <c r="X42" s="294"/>
      <c r="Y42" s="294"/>
    </row>
    <row r="43" spans="1:25" ht="9" customHeight="1">
      <c r="A43" s="527"/>
      <c r="B43" s="528"/>
      <c r="C43" s="528"/>
      <c r="D43" s="528"/>
      <c r="E43" s="528"/>
      <c r="F43" s="528"/>
      <c r="G43" s="528"/>
      <c r="H43" s="529"/>
      <c r="I43" s="294"/>
      <c r="J43" s="294"/>
      <c r="K43" s="294"/>
      <c r="L43" s="294"/>
      <c r="M43" s="294"/>
      <c r="N43" s="294"/>
      <c r="O43" s="294"/>
      <c r="P43" s="294"/>
      <c r="Q43" s="294"/>
      <c r="R43" s="294"/>
      <c r="S43" s="294"/>
      <c r="T43" s="294"/>
      <c r="U43" s="294"/>
      <c r="V43" s="294"/>
      <c r="W43" s="294"/>
      <c r="X43" s="294"/>
      <c r="Y43" s="294"/>
    </row>
    <row r="44" spans="1:25" ht="8.1" customHeight="1">
      <c r="A44" s="530"/>
      <c r="B44" s="531"/>
      <c r="C44" s="531"/>
      <c r="D44" s="531"/>
      <c r="E44" s="531"/>
      <c r="F44" s="531"/>
      <c r="G44" s="531"/>
      <c r="H44" s="532"/>
      <c r="I44" s="294"/>
      <c r="J44" s="294"/>
      <c r="K44" s="294"/>
      <c r="L44" s="294"/>
      <c r="M44" s="294"/>
      <c r="N44" s="294"/>
      <c r="O44" s="294"/>
      <c r="P44" s="294"/>
      <c r="Q44" s="294"/>
      <c r="R44" s="294"/>
      <c r="S44" s="294"/>
      <c r="T44" s="294"/>
      <c r="U44" s="294"/>
      <c r="V44" s="294"/>
      <c r="W44" s="294"/>
      <c r="X44" s="294"/>
      <c r="Y44" s="294"/>
    </row>
    <row r="45" spans="1:25" ht="8.1" customHeight="1">
      <c r="A45" s="530"/>
      <c r="B45" s="531"/>
      <c r="C45" s="531"/>
      <c r="D45" s="531"/>
      <c r="E45" s="531"/>
      <c r="F45" s="531"/>
      <c r="G45" s="531"/>
      <c r="H45" s="532"/>
      <c r="I45" s="294"/>
      <c r="J45" s="294"/>
      <c r="K45" s="294"/>
      <c r="L45" s="294"/>
      <c r="M45" s="294"/>
      <c r="N45" s="294"/>
      <c r="O45" s="294"/>
      <c r="P45" s="294"/>
      <c r="Q45" s="294"/>
      <c r="R45" s="294"/>
      <c r="S45" s="294"/>
      <c r="T45" s="294"/>
      <c r="U45" s="294"/>
      <c r="V45" s="294"/>
      <c r="W45" s="294"/>
      <c r="X45" s="294"/>
      <c r="Y45" s="294"/>
    </row>
    <row r="46" spans="1:25" ht="8.1" customHeight="1">
      <c r="A46" s="530"/>
      <c r="B46" s="531"/>
      <c r="C46" s="531"/>
      <c r="D46" s="531"/>
      <c r="E46" s="531"/>
      <c r="F46" s="531"/>
      <c r="G46" s="531"/>
      <c r="H46" s="532"/>
      <c r="I46" s="294"/>
      <c r="J46" s="294"/>
      <c r="K46" s="294"/>
      <c r="L46" s="294"/>
      <c r="M46" s="294"/>
      <c r="N46" s="294"/>
      <c r="O46" s="294"/>
      <c r="P46" s="294"/>
      <c r="Q46" s="294"/>
      <c r="R46" s="294"/>
      <c r="S46" s="294"/>
      <c r="T46" s="294"/>
      <c r="U46" s="294"/>
      <c r="V46" s="294"/>
      <c r="W46" s="294"/>
      <c r="X46" s="294"/>
      <c r="Y46" s="294"/>
    </row>
    <row r="47" spans="1:25" ht="8.1" customHeight="1">
      <c r="A47" s="530"/>
      <c r="B47" s="531"/>
      <c r="C47" s="531"/>
      <c r="D47" s="531"/>
      <c r="E47" s="531"/>
      <c r="F47" s="531"/>
      <c r="G47" s="531"/>
      <c r="H47" s="532"/>
      <c r="I47" s="294"/>
      <c r="J47" s="294"/>
      <c r="K47" s="294"/>
      <c r="L47" s="294"/>
      <c r="M47" s="294"/>
      <c r="N47" s="294"/>
      <c r="O47" s="294"/>
      <c r="P47" s="294"/>
      <c r="Q47" s="294"/>
      <c r="R47" s="294"/>
      <c r="S47" s="294"/>
      <c r="T47" s="294"/>
      <c r="U47" s="294"/>
      <c r="V47" s="294"/>
      <c r="W47" s="294"/>
      <c r="X47" s="294"/>
      <c r="Y47" s="294"/>
    </row>
    <row r="48" spans="1:25" ht="9" customHeight="1" thickBot="1">
      <c r="A48" s="533"/>
      <c r="B48" s="534"/>
      <c r="C48" s="534"/>
      <c r="D48" s="534"/>
      <c r="E48" s="534"/>
      <c r="F48" s="534"/>
      <c r="G48" s="534"/>
      <c r="H48" s="535"/>
      <c r="I48" s="294"/>
      <c r="J48" s="294"/>
      <c r="K48" s="294"/>
      <c r="L48" s="294"/>
      <c r="M48" s="294"/>
      <c r="N48" s="294"/>
      <c r="O48" s="294"/>
      <c r="P48" s="294"/>
      <c r="Q48" s="294"/>
      <c r="R48" s="294"/>
      <c r="S48" s="294"/>
      <c r="T48" s="294"/>
      <c r="U48" s="294"/>
      <c r="V48" s="294"/>
      <c r="W48" s="294"/>
      <c r="X48" s="294"/>
      <c r="Y48" s="294"/>
    </row>
    <row r="49" spans="1:25" ht="13.5" customHeight="1">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row>
    <row r="50" spans="1:25" ht="13.5" customHeight="1">
      <c r="A50" s="29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row>
    <row r="51" spans="1:25" ht="13.5" customHeight="1">
      <c r="A51" s="294"/>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row>
    <row r="52" spans="1:25" ht="13.5" customHeight="1">
      <c r="A52" s="29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row>
    <row r="53" spans="1:25" ht="13.5" customHeight="1">
      <c r="A53" s="29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row>
    <row r="54" spans="1:25" ht="13.5" customHeight="1">
      <c r="A54" s="294"/>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row>
    <row r="55" spans="1:25" ht="13.5" customHeight="1">
      <c r="A55" s="294"/>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row>
    <row r="56" spans="1:25" ht="13.5" customHeight="1">
      <c r="A56" s="294"/>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row>
    <row r="57" spans="1:25" ht="13.5" customHeight="1">
      <c r="A57" s="29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row>
    <row r="58" spans="1:25" ht="13.5" customHeight="1">
      <c r="A58" s="29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row>
    <row r="59" spans="1:25" ht="13.5" customHeight="1">
      <c r="A59" s="29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row>
    <row r="60" spans="1:25" ht="13.5" customHeight="1">
      <c r="A60" s="294"/>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13.5" customHeight="1">
      <c r="A61" s="294"/>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row>
    <row r="62" spans="1:25" ht="13.5" customHeight="1">
      <c r="A62" s="294"/>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row>
    <row r="63" spans="1:25" ht="13.5" customHeight="1">
      <c r="A63" s="294"/>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row>
    <row r="64" spans="1:25" ht="13.5" customHeight="1">
      <c r="A64" s="294"/>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row>
    <row r="65" spans="1:25" ht="13.5" customHeight="1">
      <c r="A65" s="294"/>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row>
    <row r="66" spans="1:25" ht="13.5" customHeight="1">
      <c r="A66" s="294"/>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row>
    <row r="67" spans="1:25" ht="13.5" customHeight="1">
      <c r="A67" s="294"/>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row>
    <row r="68" spans="1:25" ht="13.5" customHeight="1">
      <c r="A68" s="294"/>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row>
    <row r="69" spans="1:25" ht="13.5" customHeight="1">
      <c r="A69" s="294"/>
      <c r="B69" s="294"/>
      <c r="C69" s="294"/>
      <c r="D69" s="294"/>
      <c r="E69" s="294"/>
      <c r="F69" s="294"/>
      <c r="G69" s="294"/>
      <c r="H69" s="294"/>
      <c r="I69" s="294"/>
      <c r="J69" s="294"/>
      <c r="K69" s="294"/>
      <c r="L69" s="294"/>
      <c r="M69" s="294"/>
      <c r="N69" s="294"/>
      <c r="O69" s="294"/>
      <c r="P69" s="294"/>
      <c r="Q69" s="294"/>
      <c r="R69" s="294"/>
      <c r="S69" s="294"/>
      <c r="T69" s="294"/>
      <c r="U69" s="294"/>
      <c r="V69" s="294"/>
      <c r="W69" s="294"/>
      <c r="X69" s="294"/>
      <c r="Y69" s="294"/>
    </row>
    <row r="70" spans="1:25" ht="13.5" customHeight="1">
      <c r="A70" s="294"/>
      <c r="B70" s="294"/>
      <c r="C70" s="294"/>
      <c r="D70" s="294"/>
      <c r="E70" s="294"/>
      <c r="F70" s="294"/>
      <c r="G70" s="294"/>
      <c r="H70" s="294"/>
      <c r="I70" s="294"/>
      <c r="J70" s="294"/>
      <c r="K70" s="294"/>
      <c r="L70" s="294"/>
      <c r="M70" s="294"/>
      <c r="N70" s="294"/>
      <c r="O70" s="294"/>
      <c r="P70" s="294"/>
      <c r="Q70" s="294"/>
      <c r="R70" s="294"/>
      <c r="S70" s="294"/>
      <c r="T70" s="294"/>
      <c r="U70" s="294"/>
      <c r="V70" s="294"/>
      <c r="W70" s="294"/>
      <c r="X70" s="294"/>
      <c r="Y70" s="294"/>
    </row>
    <row r="71" spans="1:25" ht="13.5" customHeight="1">
      <c r="A71" s="294"/>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row>
    <row r="72" spans="1:25" ht="13.5" customHeight="1">
      <c r="A72" s="294"/>
      <c r="B72" s="294"/>
      <c r="C72" s="294"/>
      <c r="D72" s="294"/>
      <c r="E72" s="294"/>
      <c r="F72" s="294"/>
      <c r="G72" s="294"/>
      <c r="H72" s="294"/>
      <c r="I72" s="294"/>
      <c r="J72" s="294"/>
      <c r="K72" s="294"/>
      <c r="L72" s="294"/>
      <c r="M72" s="294"/>
      <c r="N72" s="294"/>
      <c r="O72" s="294"/>
      <c r="P72" s="294"/>
      <c r="Q72" s="294"/>
      <c r="R72" s="294"/>
      <c r="S72" s="294"/>
      <c r="T72" s="294"/>
      <c r="U72" s="294"/>
      <c r="V72" s="294"/>
      <c r="W72" s="294"/>
      <c r="X72" s="294"/>
      <c r="Y72" s="294"/>
    </row>
    <row r="73" spans="1:25" ht="13.5" customHeight="1">
      <c r="A73" s="294"/>
      <c r="B73" s="294"/>
      <c r="C73" s="294"/>
      <c r="D73" s="294"/>
      <c r="E73" s="294"/>
      <c r="F73" s="294"/>
      <c r="G73" s="294"/>
      <c r="H73" s="294"/>
      <c r="I73" s="294"/>
      <c r="J73" s="294"/>
      <c r="K73" s="294"/>
      <c r="L73" s="294"/>
      <c r="M73" s="294"/>
      <c r="N73" s="294"/>
      <c r="O73" s="294"/>
      <c r="P73" s="294"/>
      <c r="Q73" s="294"/>
      <c r="R73" s="294"/>
      <c r="S73" s="294"/>
      <c r="T73" s="294"/>
      <c r="U73" s="294"/>
      <c r="V73" s="294"/>
      <c r="W73" s="294"/>
      <c r="X73" s="294"/>
      <c r="Y73" s="294"/>
    </row>
    <row r="74" spans="1:25" ht="13.5" customHeight="1">
      <c r="A74" s="294"/>
      <c r="B74" s="294"/>
      <c r="C74" s="294"/>
      <c r="D74" s="294"/>
      <c r="E74" s="294"/>
      <c r="F74" s="294"/>
      <c r="G74" s="294"/>
      <c r="H74" s="294"/>
      <c r="I74" s="294"/>
      <c r="J74" s="294"/>
      <c r="K74" s="294"/>
      <c r="L74" s="294"/>
      <c r="M74" s="294"/>
      <c r="N74" s="294"/>
      <c r="O74" s="294"/>
      <c r="P74" s="294"/>
      <c r="Q74" s="294"/>
      <c r="R74" s="294"/>
      <c r="S74" s="294"/>
      <c r="T74" s="294"/>
      <c r="U74" s="294"/>
      <c r="V74" s="294"/>
      <c r="W74" s="294"/>
      <c r="X74" s="294"/>
      <c r="Y74" s="294"/>
    </row>
    <row r="75" spans="1:25" ht="13.5" customHeight="1">
      <c r="A75" s="294"/>
      <c r="B75" s="294"/>
      <c r="C75" s="294"/>
      <c r="D75" s="294"/>
      <c r="E75" s="294"/>
      <c r="F75" s="294"/>
      <c r="G75" s="294"/>
      <c r="H75" s="294"/>
      <c r="I75" s="294"/>
      <c r="J75" s="294"/>
      <c r="K75" s="294"/>
      <c r="L75" s="294"/>
      <c r="M75" s="294"/>
      <c r="N75" s="294"/>
      <c r="O75" s="294"/>
      <c r="P75" s="294"/>
      <c r="Q75" s="294"/>
      <c r="R75" s="294"/>
      <c r="S75" s="294"/>
      <c r="T75" s="294"/>
      <c r="U75" s="294"/>
      <c r="V75" s="294"/>
      <c r="W75" s="294"/>
      <c r="X75" s="294"/>
      <c r="Y75" s="294"/>
    </row>
    <row r="76" spans="1:25" ht="13.5" customHeight="1">
      <c r="A76" s="294"/>
      <c r="B76" s="294"/>
      <c r="C76" s="294"/>
      <c r="D76" s="294"/>
      <c r="E76" s="294"/>
      <c r="F76" s="294"/>
      <c r="G76" s="294"/>
      <c r="H76" s="294"/>
      <c r="I76" s="294"/>
      <c r="J76" s="294"/>
      <c r="K76" s="294"/>
      <c r="L76" s="294"/>
      <c r="M76" s="294"/>
      <c r="N76" s="294"/>
      <c r="O76" s="294"/>
      <c r="P76" s="294"/>
      <c r="Q76" s="294"/>
      <c r="R76" s="294"/>
      <c r="S76" s="294"/>
      <c r="T76" s="294"/>
      <c r="U76" s="294"/>
      <c r="V76" s="294"/>
      <c r="W76" s="294"/>
      <c r="X76" s="294"/>
      <c r="Y76" s="294"/>
    </row>
    <row r="77" spans="1:25" ht="13.5" customHeight="1">
      <c r="A77" s="294"/>
      <c r="B77" s="294"/>
      <c r="C77" s="294"/>
      <c r="D77" s="294"/>
      <c r="E77" s="294"/>
      <c r="F77" s="294"/>
      <c r="G77" s="294"/>
      <c r="H77" s="294"/>
      <c r="I77" s="294"/>
      <c r="J77" s="294"/>
      <c r="K77" s="294"/>
      <c r="L77" s="294"/>
      <c r="M77" s="294"/>
      <c r="N77" s="294"/>
      <c r="O77" s="294"/>
      <c r="P77" s="294"/>
      <c r="Q77" s="294"/>
      <c r="R77" s="294"/>
      <c r="S77" s="294"/>
      <c r="T77" s="294"/>
      <c r="U77" s="294"/>
      <c r="V77" s="294"/>
      <c r="W77" s="294"/>
      <c r="X77" s="294"/>
      <c r="Y77" s="294"/>
    </row>
    <row r="78" spans="1:25" ht="13.5" customHeight="1">
      <c r="A78" s="294"/>
      <c r="B78" s="294"/>
      <c r="C78" s="294"/>
      <c r="D78" s="294"/>
      <c r="E78" s="294"/>
      <c r="F78" s="294"/>
      <c r="G78" s="294"/>
      <c r="H78" s="294"/>
      <c r="I78" s="294"/>
      <c r="J78" s="294"/>
      <c r="K78" s="294"/>
      <c r="L78" s="294"/>
      <c r="M78" s="294"/>
      <c r="N78" s="294"/>
      <c r="O78" s="294"/>
      <c r="P78" s="294"/>
      <c r="Q78" s="294"/>
      <c r="R78" s="294"/>
      <c r="S78" s="294"/>
      <c r="T78" s="294"/>
      <c r="U78" s="294"/>
      <c r="V78" s="294"/>
      <c r="W78" s="294"/>
      <c r="X78" s="294"/>
      <c r="Y78" s="294"/>
    </row>
    <row r="79" spans="1:25" ht="13.5" customHeight="1">
      <c r="A79" s="294"/>
      <c r="B79" s="294"/>
      <c r="C79" s="294"/>
      <c r="D79" s="294"/>
      <c r="E79" s="294"/>
      <c r="F79" s="294"/>
      <c r="G79" s="294"/>
      <c r="H79" s="294"/>
      <c r="I79" s="294"/>
      <c r="J79" s="294"/>
      <c r="K79" s="294"/>
      <c r="L79" s="294"/>
      <c r="M79" s="294"/>
      <c r="N79" s="294"/>
      <c r="O79" s="294"/>
      <c r="P79" s="294"/>
      <c r="Q79" s="294"/>
      <c r="R79" s="294"/>
      <c r="S79" s="294"/>
      <c r="T79" s="294"/>
      <c r="U79" s="294"/>
      <c r="V79" s="294"/>
      <c r="W79" s="294"/>
      <c r="X79" s="294"/>
      <c r="Y79" s="294"/>
    </row>
    <row r="80" spans="1:25" ht="13.5" customHeight="1">
      <c r="A80" s="294"/>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4"/>
    </row>
    <row r="81" spans="1:25" ht="13.5" customHeight="1">
      <c r="A81" s="294"/>
      <c r="B81" s="294"/>
      <c r="C81" s="294"/>
      <c r="D81" s="294"/>
      <c r="E81" s="294"/>
      <c r="F81" s="294"/>
      <c r="G81" s="294"/>
      <c r="H81" s="294"/>
      <c r="I81" s="294"/>
      <c r="J81" s="294"/>
      <c r="K81" s="294"/>
      <c r="L81" s="294"/>
      <c r="M81" s="294"/>
      <c r="N81" s="294"/>
      <c r="O81" s="294"/>
      <c r="P81" s="294"/>
      <c r="Q81" s="294"/>
      <c r="R81" s="294"/>
      <c r="S81" s="294"/>
      <c r="T81" s="294"/>
      <c r="U81" s="294"/>
      <c r="V81" s="294"/>
      <c r="W81" s="294"/>
      <c r="X81" s="294"/>
      <c r="Y81" s="294"/>
    </row>
    <row r="82" spans="1:25" ht="13.5" customHeight="1">
      <c r="A82" s="294"/>
      <c r="B82" s="294"/>
      <c r="C82" s="294"/>
      <c r="D82" s="294"/>
      <c r="E82" s="294"/>
      <c r="F82" s="294"/>
      <c r="G82" s="294"/>
      <c r="H82" s="294"/>
      <c r="I82" s="294"/>
      <c r="J82" s="294"/>
      <c r="K82" s="294"/>
      <c r="L82" s="294"/>
      <c r="M82" s="294"/>
      <c r="N82" s="294"/>
      <c r="O82" s="294"/>
      <c r="P82" s="294"/>
      <c r="Q82" s="294"/>
      <c r="R82" s="294"/>
      <c r="S82" s="294"/>
      <c r="T82" s="294"/>
      <c r="U82" s="294"/>
      <c r="V82" s="294"/>
      <c r="W82" s="294"/>
      <c r="X82" s="294"/>
      <c r="Y82" s="294"/>
    </row>
    <row r="83" spans="1:25" ht="13.5" customHeight="1">
      <c r="A83" s="294"/>
      <c r="B83" s="294"/>
      <c r="C83" s="294"/>
      <c r="D83" s="294"/>
      <c r="E83" s="294"/>
      <c r="F83" s="294"/>
      <c r="G83" s="294"/>
      <c r="H83" s="294"/>
      <c r="I83" s="294"/>
      <c r="J83" s="294"/>
      <c r="K83" s="294"/>
      <c r="L83" s="294"/>
      <c r="M83" s="294"/>
      <c r="N83" s="294"/>
      <c r="O83" s="294"/>
      <c r="P83" s="294"/>
      <c r="Q83" s="294"/>
      <c r="R83" s="294"/>
      <c r="S83" s="294"/>
      <c r="T83" s="294"/>
      <c r="U83" s="294"/>
      <c r="V83" s="294"/>
      <c r="W83" s="294"/>
      <c r="X83" s="294"/>
      <c r="Y83" s="294"/>
    </row>
    <row r="84" spans="1:25" ht="13.5" customHeight="1">
      <c r="A84" s="294"/>
      <c r="B84" s="294"/>
      <c r="C84" s="294"/>
      <c r="D84" s="294"/>
      <c r="E84" s="294"/>
      <c r="F84" s="294"/>
      <c r="G84" s="294"/>
      <c r="H84" s="294"/>
      <c r="I84" s="294"/>
      <c r="J84" s="294"/>
      <c r="K84" s="294"/>
      <c r="L84" s="294"/>
      <c r="M84" s="294"/>
      <c r="N84" s="294"/>
      <c r="O84" s="294"/>
      <c r="P84" s="294"/>
      <c r="Q84" s="294"/>
      <c r="R84" s="294"/>
      <c r="S84" s="294"/>
      <c r="T84" s="294"/>
      <c r="U84" s="294"/>
      <c r="V84" s="294"/>
      <c r="W84" s="294"/>
      <c r="X84" s="294"/>
      <c r="Y84" s="294"/>
    </row>
    <row r="85" spans="1:25" ht="13.5" customHeight="1">
      <c r="A85" s="294"/>
      <c r="B85" s="294"/>
      <c r="C85" s="294"/>
      <c r="D85" s="294"/>
      <c r="E85" s="294"/>
      <c r="F85" s="294"/>
      <c r="G85" s="294"/>
      <c r="H85" s="294"/>
      <c r="I85" s="294"/>
      <c r="J85" s="294"/>
      <c r="K85" s="294"/>
      <c r="L85" s="294"/>
      <c r="M85" s="294"/>
      <c r="N85" s="294"/>
      <c r="O85" s="294"/>
      <c r="P85" s="294"/>
      <c r="Q85" s="294"/>
      <c r="R85" s="294"/>
      <c r="S85" s="294"/>
      <c r="T85" s="294"/>
      <c r="U85" s="294"/>
      <c r="V85" s="294"/>
      <c r="W85" s="294"/>
      <c r="X85" s="294"/>
      <c r="Y85" s="294"/>
    </row>
    <row r="86" spans="1:25" ht="13.5" customHeight="1">
      <c r="A86" s="294"/>
      <c r="B86" s="294"/>
      <c r="C86" s="294"/>
      <c r="D86" s="294"/>
      <c r="E86" s="294"/>
      <c r="F86" s="294"/>
      <c r="G86" s="294"/>
      <c r="H86" s="294"/>
      <c r="I86" s="294"/>
      <c r="J86" s="294"/>
      <c r="K86" s="294"/>
      <c r="L86" s="294"/>
      <c r="M86" s="294"/>
      <c r="N86" s="294"/>
      <c r="O86" s="294"/>
      <c r="P86" s="294"/>
      <c r="Q86" s="294"/>
      <c r="R86" s="294"/>
      <c r="S86" s="294"/>
      <c r="T86" s="294"/>
      <c r="U86" s="294"/>
      <c r="V86" s="294"/>
      <c r="W86" s="294"/>
      <c r="X86" s="294"/>
      <c r="Y86" s="294"/>
    </row>
    <row r="87" spans="1:25" ht="13.5" customHeight="1">
      <c r="A87" s="294"/>
      <c r="B87" s="294"/>
      <c r="C87" s="294"/>
      <c r="D87" s="294"/>
      <c r="E87" s="294"/>
      <c r="F87" s="294"/>
      <c r="G87" s="294"/>
      <c r="H87" s="294"/>
      <c r="I87" s="294"/>
      <c r="J87" s="294"/>
      <c r="K87" s="294"/>
      <c r="L87" s="294"/>
      <c r="M87" s="294"/>
      <c r="N87" s="294"/>
      <c r="O87" s="294"/>
      <c r="P87" s="294"/>
      <c r="Q87" s="294"/>
      <c r="R87" s="294"/>
      <c r="S87" s="294"/>
      <c r="T87" s="294"/>
      <c r="U87" s="294"/>
      <c r="V87" s="294"/>
      <c r="W87" s="294"/>
      <c r="X87" s="294"/>
      <c r="Y87" s="294"/>
    </row>
    <row r="88" spans="1:25" ht="13.5" customHeight="1">
      <c r="A88" s="294"/>
      <c r="B88" s="294"/>
      <c r="C88" s="294"/>
      <c r="D88" s="294"/>
      <c r="E88" s="294"/>
      <c r="F88" s="294"/>
      <c r="G88" s="294"/>
      <c r="H88" s="294"/>
      <c r="I88" s="294"/>
      <c r="J88" s="294"/>
      <c r="K88" s="294"/>
      <c r="L88" s="294"/>
      <c r="M88" s="294"/>
      <c r="N88" s="294"/>
      <c r="O88" s="294"/>
      <c r="P88" s="294"/>
      <c r="Q88" s="294"/>
      <c r="R88" s="294"/>
      <c r="S88" s="294"/>
      <c r="T88" s="294"/>
      <c r="U88" s="294"/>
      <c r="V88" s="294"/>
      <c r="W88" s="294"/>
      <c r="X88" s="294"/>
      <c r="Y88" s="294"/>
    </row>
    <row r="89" spans="1:25" ht="13.5" customHeight="1">
      <c r="A89" s="294"/>
      <c r="B89" s="294"/>
      <c r="C89" s="294"/>
      <c r="D89" s="294"/>
      <c r="E89" s="294"/>
      <c r="F89" s="294"/>
      <c r="G89" s="294"/>
      <c r="H89" s="294"/>
      <c r="I89" s="294"/>
      <c r="J89" s="294"/>
      <c r="K89" s="294"/>
      <c r="L89" s="294"/>
      <c r="M89" s="294"/>
      <c r="N89" s="294"/>
      <c r="O89" s="294"/>
      <c r="P89" s="294"/>
      <c r="Q89" s="294"/>
      <c r="R89" s="294"/>
      <c r="S89" s="294"/>
      <c r="T89" s="294"/>
      <c r="U89" s="294"/>
      <c r="V89" s="294"/>
      <c r="W89" s="294"/>
      <c r="X89" s="294"/>
      <c r="Y89" s="294"/>
    </row>
    <row r="90" spans="1:25" ht="13.5" customHeight="1">
      <c r="A90" s="294"/>
      <c r="B90" s="294"/>
      <c r="C90" s="294"/>
      <c r="D90" s="294"/>
      <c r="E90" s="294"/>
      <c r="F90" s="294"/>
      <c r="G90" s="294"/>
      <c r="H90" s="294"/>
      <c r="I90" s="294"/>
      <c r="J90" s="294"/>
      <c r="K90" s="294"/>
      <c r="L90" s="294"/>
      <c r="M90" s="294"/>
      <c r="N90" s="294"/>
      <c r="O90" s="294"/>
      <c r="P90" s="294"/>
      <c r="Q90" s="294"/>
      <c r="R90" s="294"/>
      <c r="S90" s="294"/>
      <c r="T90" s="294"/>
      <c r="U90" s="294"/>
      <c r="V90" s="294"/>
      <c r="W90" s="294"/>
      <c r="X90" s="294"/>
      <c r="Y90" s="294"/>
    </row>
    <row r="91" spans="1:25" ht="13.5" customHeight="1">
      <c r="A91" s="294"/>
      <c r="B91" s="294"/>
      <c r="C91" s="294"/>
      <c r="D91" s="294"/>
      <c r="E91" s="294"/>
      <c r="F91" s="294"/>
      <c r="G91" s="294"/>
      <c r="H91" s="294"/>
      <c r="I91" s="294"/>
      <c r="J91" s="294"/>
      <c r="K91" s="294"/>
      <c r="L91" s="294"/>
      <c r="M91" s="294"/>
      <c r="N91" s="294"/>
      <c r="O91" s="294"/>
      <c r="P91" s="294"/>
      <c r="Q91" s="294"/>
      <c r="R91" s="294"/>
      <c r="S91" s="294"/>
      <c r="T91" s="294"/>
      <c r="U91" s="294"/>
      <c r="V91" s="294"/>
      <c r="W91" s="294"/>
      <c r="X91" s="294"/>
      <c r="Y91" s="294"/>
    </row>
    <row r="92" spans="1:25" ht="13.5" customHeight="1">
      <c r="A92" s="294"/>
      <c r="B92" s="294"/>
      <c r="C92" s="294"/>
      <c r="D92" s="294"/>
      <c r="E92" s="294"/>
      <c r="F92" s="294"/>
      <c r="G92" s="294"/>
      <c r="H92" s="294"/>
      <c r="I92" s="294"/>
      <c r="J92" s="294"/>
      <c r="K92" s="294"/>
      <c r="L92" s="294"/>
      <c r="M92" s="294"/>
      <c r="N92" s="294"/>
      <c r="O92" s="294"/>
      <c r="P92" s="294"/>
      <c r="Q92" s="294"/>
      <c r="R92" s="294"/>
      <c r="S92" s="294"/>
      <c r="T92" s="294"/>
      <c r="U92" s="294"/>
      <c r="V92" s="294"/>
      <c r="W92" s="294"/>
      <c r="X92" s="294"/>
      <c r="Y92" s="294"/>
    </row>
    <row r="93" spans="1:25" ht="13.5" customHeight="1">
      <c r="A93" s="294"/>
      <c r="B93" s="294"/>
      <c r="C93" s="294"/>
      <c r="D93" s="294"/>
      <c r="E93" s="294"/>
      <c r="F93" s="294"/>
      <c r="G93" s="294"/>
      <c r="H93" s="294"/>
      <c r="I93" s="294"/>
      <c r="J93" s="294"/>
      <c r="K93" s="294"/>
      <c r="L93" s="294"/>
      <c r="M93" s="294"/>
      <c r="N93" s="294"/>
      <c r="O93" s="294"/>
      <c r="P93" s="294"/>
      <c r="Q93" s="294"/>
      <c r="R93" s="294"/>
      <c r="S93" s="294"/>
      <c r="T93" s="294"/>
      <c r="U93" s="294"/>
      <c r="V93" s="294"/>
      <c r="W93" s="294"/>
      <c r="X93" s="294"/>
      <c r="Y93" s="294"/>
    </row>
    <row r="94" spans="1:25" ht="13.5" customHeight="1">
      <c r="A94" s="294"/>
      <c r="B94" s="294"/>
      <c r="C94" s="294"/>
      <c r="D94" s="294"/>
      <c r="E94" s="294"/>
      <c r="F94" s="294"/>
      <c r="G94" s="294"/>
      <c r="H94" s="294"/>
    </row>
    <row r="95" spans="1:25" ht="13.5" customHeight="1">
      <c r="A95" s="294"/>
      <c r="B95" s="294"/>
      <c r="C95" s="294"/>
      <c r="D95" s="294"/>
      <c r="E95" s="294"/>
      <c r="F95" s="294"/>
      <c r="G95" s="294"/>
      <c r="H95" s="294"/>
    </row>
  </sheetData>
  <mergeCells count="43">
    <mergeCell ref="A42:E42"/>
    <mergeCell ref="F42:H42"/>
    <mergeCell ref="A43:H48"/>
    <mergeCell ref="A38:E38"/>
    <mergeCell ref="A40:E40"/>
    <mergeCell ref="F40:H40"/>
    <mergeCell ref="A33:C33"/>
    <mergeCell ref="A34:C34"/>
    <mergeCell ref="A35:C35"/>
    <mergeCell ref="A36:C36"/>
    <mergeCell ref="A32:B32"/>
    <mergeCell ref="A27:B27"/>
    <mergeCell ref="A28:B28"/>
    <mergeCell ref="A30:B30"/>
    <mergeCell ref="A31:B31"/>
    <mergeCell ref="A18:B18"/>
    <mergeCell ref="A19:C19"/>
    <mergeCell ref="A20:C20"/>
    <mergeCell ref="A22:B22"/>
    <mergeCell ref="A23:B23"/>
    <mergeCell ref="A24:B24"/>
    <mergeCell ref="A25:B25"/>
    <mergeCell ref="A26:B26"/>
    <mergeCell ref="A14:C14"/>
    <mergeCell ref="A15:B15"/>
    <mergeCell ref="A16:C16"/>
    <mergeCell ref="A17:C17"/>
    <mergeCell ref="A9:C9"/>
    <mergeCell ref="A10:C10"/>
    <mergeCell ref="A11:C11"/>
    <mergeCell ref="A12:B12"/>
    <mergeCell ref="A13:C13"/>
    <mergeCell ref="A8:B8"/>
    <mergeCell ref="A1:D1"/>
    <mergeCell ref="E1:H1"/>
    <mergeCell ref="A3:B3"/>
    <mergeCell ref="C3:D3"/>
    <mergeCell ref="A4:B4"/>
    <mergeCell ref="C4:D4"/>
    <mergeCell ref="A5:B5"/>
    <mergeCell ref="C5:D5"/>
    <mergeCell ref="A6:B6"/>
    <mergeCell ref="F6:G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0"/>
  <sheetViews>
    <sheetView zoomScaleNormal="100" workbookViewId="0">
      <selection activeCell="A2" sqref="A2"/>
    </sheetView>
  </sheetViews>
  <sheetFormatPr defaultColWidth="10.140625" defaultRowHeight="13.5" customHeight="1"/>
  <cols>
    <col min="1" max="1" width="21" style="199" customWidth="1"/>
    <col min="2" max="2" width="9.28515625" style="199" customWidth="1"/>
    <col min="3" max="3" width="7" style="199" customWidth="1"/>
    <col min="4" max="4" width="12.140625" style="199" customWidth="1"/>
    <col min="5" max="5" width="16.140625" style="199" customWidth="1"/>
    <col min="6" max="8" width="12.140625" style="199" customWidth="1"/>
    <col min="9" max="9" width="13.7109375" style="199" bestFit="1" customWidth="1"/>
    <col min="10" max="256" width="10.140625" style="199" customWidth="1"/>
  </cols>
  <sheetData>
    <row r="1" spans="1:25" ht="16.5" customHeight="1" thickBot="1">
      <c r="A1" s="472" t="s">
        <v>165</v>
      </c>
      <c r="B1" s="473"/>
      <c r="C1" s="474"/>
      <c r="D1" s="475"/>
      <c r="E1" s="476" t="s">
        <v>17</v>
      </c>
      <c r="F1" s="473"/>
      <c r="G1" s="477"/>
      <c r="H1" s="478"/>
      <c r="I1" s="294"/>
      <c r="J1" s="294"/>
      <c r="K1" s="294"/>
      <c r="L1" s="294"/>
      <c r="M1" s="294"/>
      <c r="N1" s="294"/>
      <c r="O1" s="294"/>
      <c r="P1" s="294"/>
      <c r="Q1" s="294"/>
      <c r="R1" s="294"/>
      <c r="S1" s="294"/>
      <c r="T1" s="294"/>
      <c r="U1" s="294"/>
      <c r="V1" s="294"/>
      <c r="W1" s="294"/>
      <c r="X1" s="294"/>
      <c r="Y1" s="294"/>
    </row>
    <row r="2" spans="1:25" ht="16.5" customHeight="1" thickBot="1">
      <c r="A2" s="337"/>
      <c r="B2" s="338"/>
      <c r="C2" s="339"/>
      <c r="D2" s="287"/>
      <c r="E2" s="287"/>
      <c r="F2" s="343"/>
      <c r="G2" s="343"/>
      <c r="H2" s="344"/>
      <c r="I2" s="294"/>
      <c r="J2" s="294"/>
      <c r="K2" s="294"/>
      <c r="L2" s="294"/>
      <c r="M2" s="294"/>
      <c r="N2" s="294"/>
      <c r="O2" s="294"/>
      <c r="P2" s="294"/>
      <c r="Q2" s="294"/>
      <c r="R2" s="294"/>
      <c r="S2" s="294"/>
      <c r="T2" s="294"/>
      <c r="U2" s="294"/>
      <c r="V2" s="294"/>
      <c r="W2" s="294"/>
      <c r="X2" s="294"/>
      <c r="Y2" s="294"/>
    </row>
    <row r="3" spans="1:25" ht="16.5" customHeight="1" thickBot="1">
      <c r="A3" s="479" t="s">
        <v>20</v>
      </c>
      <c r="B3" s="480"/>
      <c r="C3" s="481"/>
      <c r="D3" s="482"/>
      <c r="E3" s="345"/>
      <c r="F3" s="345"/>
      <c r="G3" s="345"/>
      <c r="H3" s="345"/>
      <c r="I3" s="294"/>
      <c r="J3" s="294"/>
      <c r="K3" s="294"/>
      <c r="L3" s="294"/>
      <c r="M3" s="294"/>
      <c r="N3" s="294"/>
      <c r="O3" s="294"/>
      <c r="P3" s="294"/>
      <c r="Q3" s="294"/>
      <c r="R3" s="294"/>
      <c r="S3" s="294"/>
      <c r="T3" s="294"/>
      <c r="U3" s="294"/>
      <c r="V3" s="294"/>
      <c r="W3" s="294"/>
      <c r="X3" s="294"/>
      <c r="Y3" s="294"/>
    </row>
    <row r="4" spans="1:25" ht="16.5" customHeight="1" thickBot="1">
      <c r="A4" s="483" t="s">
        <v>166</v>
      </c>
      <c r="B4" s="484"/>
      <c r="C4" s="543"/>
      <c r="D4" s="486"/>
      <c r="E4" s="345"/>
      <c r="F4" s="345"/>
      <c r="G4" s="345"/>
      <c r="H4" s="345"/>
      <c r="I4" s="294"/>
      <c r="J4" s="294"/>
      <c r="K4" s="294"/>
      <c r="L4" s="294"/>
      <c r="M4" s="294"/>
      <c r="N4" s="294"/>
      <c r="O4" s="294"/>
      <c r="P4" s="294"/>
      <c r="Q4" s="294"/>
      <c r="R4" s="294"/>
      <c r="S4" s="294"/>
      <c r="T4" s="294"/>
      <c r="U4" s="294"/>
      <c r="V4" s="294"/>
      <c r="W4" s="294"/>
      <c r="X4" s="294"/>
      <c r="Y4" s="294"/>
    </row>
    <row r="5" spans="1:25" ht="16.5" customHeight="1" thickBot="1">
      <c r="A5" s="487" t="s">
        <v>1</v>
      </c>
      <c r="B5" s="488"/>
      <c r="C5" s="489">
        <v>37</v>
      </c>
      <c r="D5" s="490"/>
      <c r="E5" s="345"/>
      <c r="F5" s="345"/>
      <c r="G5" s="345"/>
      <c r="H5" s="345"/>
      <c r="I5" s="294"/>
      <c r="J5" s="294"/>
      <c r="K5" s="294"/>
      <c r="L5" s="294"/>
      <c r="M5" s="294"/>
      <c r="N5" s="294"/>
      <c r="O5" s="294"/>
      <c r="P5" s="294"/>
      <c r="Q5" s="294"/>
      <c r="R5" s="294"/>
      <c r="S5" s="294"/>
      <c r="T5" s="294"/>
      <c r="U5" s="294"/>
      <c r="V5" s="294"/>
      <c r="W5" s="294"/>
      <c r="X5" s="294"/>
      <c r="Y5" s="294"/>
    </row>
    <row r="6" spans="1:25" ht="16.5" customHeight="1" thickBot="1">
      <c r="A6" s="548"/>
      <c r="B6" s="549"/>
      <c r="C6" s="342"/>
      <c r="D6" s="348"/>
      <c r="E6" s="397">
        <f>C4/0.37</f>
        <v>0</v>
      </c>
      <c r="F6" s="539"/>
      <c r="G6" s="540"/>
      <c r="H6" s="345"/>
      <c r="I6" s="294"/>
      <c r="J6" s="294"/>
      <c r="K6" s="294"/>
      <c r="L6" s="294"/>
      <c r="M6" s="294"/>
      <c r="N6" s="294"/>
      <c r="O6" s="294"/>
      <c r="P6" s="294"/>
      <c r="Q6" s="294"/>
      <c r="R6" s="294"/>
      <c r="S6" s="294"/>
      <c r="T6" s="294"/>
      <c r="U6" s="294"/>
      <c r="V6" s="294"/>
      <c r="W6" s="294"/>
      <c r="X6" s="294"/>
      <c r="Y6" s="294"/>
    </row>
    <row r="7" spans="1:25" ht="16.5" customHeight="1" thickBot="1">
      <c r="A7" s="349"/>
      <c r="B7" s="350"/>
      <c r="C7" s="351"/>
      <c r="D7" s="352"/>
      <c r="E7" s="398" t="str">
        <f>DATABANK!B20</f>
        <v>1.10.2017</v>
      </c>
      <c r="F7" s="399" t="s">
        <v>2</v>
      </c>
      <c r="G7" s="400" t="s">
        <v>3</v>
      </c>
      <c r="H7" s="401" t="s">
        <v>24</v>
      </c>
      <c r="I7" s="445" t="s">
        <v>168</v>
      </c>
      <c r="J7" s="294"/>
      <c r="K7" s="294"/>
      <c r="L7" s="294"/>
      <c r="M7" s="294"/>
      <c r="N7" s="294"/>
      <c r="O7" s="294"/>
      <c r="P7" s="294"/>
      <c r="Q7" s="294"/>
      <c r="R7" s="294"/>
      <c r="S7" s="294"/>
      <c r="T7" s="294"/>
      <c r="U7" s="294"/>
      <c r="V7" s="294"/>
      <c r="W7" s="294"/>
      <c r="X7" s="294"/>
      <c r="Y7" s="294"/>
    </row>
    <row r="8" spans="1:25" ht="16.7" customHeight="1" thickBot="1">
      <c r="A8" s="541" t="s">
        <v>167</v>
      </c>
      <c r="B8" s="542"/>
      <c r="C8" s="336"/>
      <c r="D8" s="318" t="s">
        <v>160</v>
      </c>
      <c r="E8" s="335" t="s">
        <v>167</v>
      </c>
      <c r="F8" s="386">
        <f>DATABANK!B36*C5/37</f>
        <v>357147</v>
      </c>
      <c r="G8" s="389">
        <f t="shared" ref="G8:G10" si="0">ROUND(F8/12,2)</f>
        <v>29762.25</v>
      </c>
      <c r="H8" s="392"/>
      <c r="I8" s="383"/>
      <c r="J8" s="383"/>
      <c r="K8" s="294"/>
      <c r="L8" s="294"/>
      <c r="M8" s="294"/>
      <c r="N8" s="294"/>
      <c r="O8" s="294"/>
      <c r="P8" s="294"/>
      <c r="Q8" s="294"/>
      <c r="R8" s="294"/>
      <c r="S8" s="294"/>
      <c r="T8" s="294"/>
      <c r="U8" s="294"/>
      <c r="V8" s="294"/>
      <c r="W8" s="294"/>
      <c r="X8" s="294"/>
      <c r="Y8" s="294"/>
    </row>
    <row r="9" spans="1:25" ht="16.7" customHeight="1">
      <c r="A9" s="544" t="s">
        <v>27</v>
      </c>
      <c r="B9" s="545"/>
      <c r="C9" s="545"/>
      <c r="D9" s="384">
        <v>0</v>
      </c>
      <c r="E9" s="385" t="s">
        <v>4</v>
      </c>
      <c r="F9" s="387">
        <f>ROUND(C5/37*D9,2)</f>
        <v>0</v>
      </c>
      <c r="G9" s="390">
        <f t="shared" si="0"/>
        <v>0</v>
      </c>
      <c r="H9" s="387"/>
      <c r="I9" s="383"/>
      <c r="J9" s="383"/>
      <c r="K9" s="294"/>
      <c r="L9" s="294"/>
      <c r="M9" s="294"/>
      <c r="N9" s="294"/>
      <c r="O9" s="294"/>
      <c r="P9" s="294"/>
      <c r="Q9" s="294"/>
      <c r="R9" s="294"/>
      <c r="S9" s="294"/>
      <c r="T9" s="294"/>
      <c r="U9" s="294"/>
      <c r="V9" s="294"/>
      <c r="W9" s="294"/>
      <c r="X9" s="294"/>
      <c r="Y9" s="294"/>
    </row>
    <row r="10" spans="1:25" ht="16.7" customHeight="1" thickBot="1">
      <c r="A10" s="546" t="s">
        <v>6</v>
      </c>
      <c r="B10" s="547"/>
      <c r="C10" s="547"/>
      <c r="D10" s="359">
        <f>(DATABANK!B39-DATABANK!B35)</f>
        <v>21059</v>
      </c>
      <c r="E10" s="360" t="s">
        <v>4</v>
      </c>
      <c r="F10" s="388">
        <f>ROUND(C5/37*D10,2)</f>
        <v>21059</v>
      </c>
      <c r="G10" s="391">
        <f t="shared" si="0"/>
        <v>1754.92</v>
      </c>
      <c r="H10" s="388"/>
      <c r="I10" s="383"/>
      <c r="J10" s="383"/>
      <c r="K10" s="294"/>
      <c r="L10" s="294"/>
      <c r="M10" s="294"/>
      <c r="N10" s="294"/>
      <c r="O10" s="294"/>
      <c r="P10" s="294"/>
      <c r="Q10" s="294"/>
      <c r="R10" s="294"/>
      <c r="S10" s="294"/>
      <c r="T10" s="294"/>
      <c r="U10" s="294"/>
      <c r="V10" s="294"/>
      <c r="W10" s="294"/>
      <c r="X10" s="294"/>
      <c r="Y10" s="294"/>
    </row>
    <row r="11" spans="1:25" ht="15.75" customHeight="1" thickBot="1">
      <c r="A11" s="353"/>
      <c r="B11" s="354"/>
      <c r="C11" s="355"/>
      <c r="D11" s="356"/>
      <c r="E11" s="355"/>
      <c r="F11" s="357"/>
      <c r="G11" s="357"/>
      <c r="H11" s="358"/>
      <c r="I11" s="383"/>
      <c r="J11" s="294"/>
      <c r="K11" s="294"/>
      <c r="L11" s="294"/>
      <c r="M11" s="294"/>
      <c r="N11" s="294"/>
      <c r="O11" s="294"/>
      <c r="P11" s="294"/>
      <c r="Q11" s="294"/>
      <c r="R11" s="294"/>
      <c r="S11" s="294"/>
      <c r="T11" s="294"/>
      <c r="U11" s="294"/>
      <c r="V11" s="294"/>
      <c r="W11" s="294"/>
      <c r="X11" s="294"/>
      <c r="Y11" s="294"/>
    </row>
    <row r="12" spans="1:25" ht="15.75" customHeight="1" thickBot="1">
      <c r="A12" s="515" t="s">
        <v>154</v>
      </c>
      <c r="B12" s="516"/>
      <c r="C12" s="277"/>
      <c r="D12" s="278">
        <f>DATABANK!C123</f>
        <v>6734.3</v>
      </c>
      <c r="E12" s="279" t="s">
        <v>8</v>
      </c>
      <c r="F12" s="280">
        <f t="shared" ref="F12:F18" si="1">D12*C12</f>
        <v>0</v>
      </c>
      <c r="G12" s="280">
        <f t="shared" ref="G12:G18" si="2">ROUND(F12/12,2)</f>
        <v>0</v>
      </c>
      <c r="H12" s="280"/>
      <c r="I12" s="432">
        <f>0.173*G12</f>
        <v>0</v>
      </c>
      <c r="J12" s="295"/>
      <c r="K12" s="294"/>
      <c r="L12" s="294"/>
      <c r="M12" s="294"/>
      <c r="N12" s="294"/>
      <c r="O12" s="294"/>
      <c r="P12" s="294"/>
      <c r="Q12" s="294"/>
      <c r="R12" s="294"/>
      <c r="S12" s="294"/>
      <c r="T12" s="294"/>
      <c r="U12" s="294"/>
      <c r="V12" s="294"/>
      <c r="W12" s="294"/>
      <c r="X12" s="294"/>
      <c r="Y12" s="294"/>
    </row>
    <row r="13" spans="1:25" ht="15.75" customHeight="1" thickBot="1">
      <c r="A13" s="517" t="s">
        <v>155</v>
      </c>
      <c r="B13" s="518"/>
      <c r="C13" s="277"/>
      <c r="D13" s="281">
        <f>DATABANK!C$95</f>
        <v>9697.39</v>
      </c>
      <c r="E13" s="273" t="s">
        <v>8</v>
      </c>
      <c r="F13" s="274">
        <f t="shared" si="1"/>
        <v>0</v>
      </c>
      <c r="G13" s="274">
        <f t="shared" si="2"/>
        <v>0</v>
      </c>
      <c r="H13" s="274"/>
      <c r="I13" s="395">
        <f t="shared" ref="I13:I24" si="3">0.173*G13</f>
        <v>0</v>
      </c>
      <c r="J13" s="294"/>
      <c r="K13" s="294"/>
      <c r="L13" s="294"/>
      <c r="M13" s="294"/>
      <c r="N13" s="294"/>
      <c r="O13" s="294"/>
      <c r="P13" s="294"/>
      <c r="Q13" s="294"/>
      <c r="R13" s="294"/>
      <c r="S13" s="294"/>
      <c r="T13" s="294"/>
      <c r="U13" s="294"/>
      <c r="V13" s="294"/>
      <c r="W13" s="294"/>
      <c r="X13" s="294"/>
      <c r="Y13" s="294"/>
    </row>
    <row r="14" spans="1:25" ht="15.75" customHeight="1" thickBot="1">
      <c r="A14" s="555" t="s">
        <v>156</v>
      </c>
      <c r="B14" s="556"/>
      <c r="C14" s="277"/>
      <c r="D14" s="281">
        <f>DATABANK!C$83</f>
        <v>13468.6</v>
      </c>
      <c r="E14" s="273" t="s">
        <v>8</v>
      </c>
      <c r="F14" s="274">
        <f t="shared" si="1"/>
        <v>0</v>
      </c>
      <c r="G14" s="274">
        <f t="shared" si="2"/>
        <v>0</v>
      </c>
      <c r="H14" s="274"/>
      <c r="I14" s="395">
        <f t="shared" si="3"/>
        <v>0</v>
      </c>
      <c r="J14" s="294"/>
      <c r="K14" s="294"/>
      <c r="L14" s="294"/>
      <c r="M14" s="294"/>
      <c r="N14" s="294"/>
      <c r="O14" s="294"/>
      <c r="P14" s="294"/>
      <c r="Q14" s="294"/>
      <c r="R14" s="294"/>
      <c r="S14" s="294"/>
      <c r="T14" s="294"/>
      <c r="U14" s="294"/>
      <c r="V14" s="294"/>
      <c r="W14" s="294"/>
      <c r="X14" s="294"/>
      <c r="Y14" s="294"/>
    </row>
    <row r="15" spans="1:25" ht="15.75" customHeight="1" thickBot="1">
      <c r="A15" s="555" t="s">
        <v>157</v>
      </c>
      <c r="B15" s="556"/>
      <c r="C15" s="277"/>
      <c r="D15" s="281">
        <f>DATABANK!C$84</f>
        <v>134.69</v>
      </c>
      <c r="E15" s="273" t="s">
        <v>12</v>
      </c>
      <c r="F15" s="274">
        <f t="shared" si="1"/>
        <v>0</v>
      </c>
      <c r="G15" s="274">
        <f t="shared" si="2"/>
        <v>0</v>
      </c>
      <c r="H15" s="274"/>
      <c r="I15" s="395">
        <f t="shared" si="3"/>
        <v>0</v>
      </c>
      <c r="J15" s="294"/>
      <c r="K15" s="294"/>
      <c r="L15" s="294"/>
      <c r="M15" s="294"/>
      <c r="N15" s="294"/>
      <c r="O15" s="294"/>
      <c r="P15" s="294"/>
      <c r="Q15" s="294"/>
      <c r="R15" s="294"/>
      <c r="S15" s="294"/>
      <c r="T15" s="294"/>
      <c r="U15" s="294"/>
      <c r="V15" s="294"/>
      <c r="W15" s="294"/>
      <c r="X15" s="294"/>
      <c r="Y15" s="294"/>
    </row>
    <row r="16" spans="1:25" ht="15.75" customHeight="1" thickBot="1">
      <c r="A16" s="517" t="s">
        <v>158</v>
      </c>
      <c r="B16" s="518"/>
      <c r="C16" s="277"/>
      <c r="D16" s="281">
        <f>DATABANK!C88</f>
        <v>4040.58</v>
      </c>
      <c r="E16" s="273" t="s">
        <v>8</v>
      </c>
      <c r="F16" s="274">
        <f t="shared" si="1"/>
        <v>0</v>
      </c>
      <c r="G16" s="274">
        <f t="shared" si="2"/>
        <v>0</v>
      </c>
      <c r="H16" s="274"/>
      <c r="I16" s="395">
        <f t="shared" si="3"/>
        <v>0</v>
      </c>
      <c r="J16" s="294"/>
      <c r="K16" s="294"/>
      <c r="L16" s="294"/>
      <c r="M16" s="294"/>
      <c r="N16" s="294"/>
      <c r="O16" s="294"/>
      <c r="P16" s="294"/>
      <c r="Q16" s="294"/>
      <c r="R16" s="294"/>
      <c r="S16" s="294"/>
      <c r="T16" s="294"/>
      <c r="U16" s="294"/>
      <c r="V16" s="294"/>
      <c r="W16" s="294"/>
      <c r="X16" s="294"/>
      <c r="Y16" s="294"/>
    </row>
    <row r="17" spans="1:25" ht="15.75" customHeight="1" thickBot="1">
      <c r="A17" s="508" t="s">
        <v>159</v>
      </c>
      <c r="B17" s="550"/>
      <c r="C17" s="300"/>
      <c r="D17" s="361">
        <f>DATABANK!C$89</f>
        <v>2020.29</v>
      </c>
      <c r="E17" s="282" t="s">
        <v>8</v>
      </c>
      <c r="F17" s="283">
        <f>D17*C17</f>
        <v>0</v>
      </c>
      <c r="G17" s="283">
        <f>ROUND(F17/12,2)</f>
        <v>0</v>
      </c>
      <c r="H17" s="283"/>
      <c r="I17" s="395">
        <f t="shared" si="3"/>
        <v>0</v>
      </c>
      <c r="J17" s="294"/>
      <c r="K17" s="294"/>
      <c r="L17" s="294"/>
      <c r="M17" s="294"/>
      <c r="N17" s="294"/>
      <c r="O17" s="294"/>
      <c r="P17" s="294"/>
      <c r="Q17" s="294"/>
      <c r="R17" s="294"/>
      <c r="S17" s="294"/>
      <c r="T17" s="294"/>
      <c r="U17" s="294"/>
      <c r="V17" s="294"/>
      <c r="W17" s="294"/>
      <c r="X17" s="294"/>
      <c r="Y17" s="294"/>
    </row>
    <row r="18" spans="1:25" ht="15.75" customHeight="1" thickBot="1">
      <c r="A18" s="551" t="s">
        <v>40</v>
      </c>
      <c r="B18" s="552"/>
      <c r="C18" s="402"/>
      <c r="D18" s="403">
        <f>DATABANK!$C$110</f>
        <v>13468.6</v>
      </c>
      <c r="E18" s="404" t="s">
        <v>8</v>
      </c>
      <c r="F18" s="405">
        <f t="shared" si="1"/>
        <v>0</v>
      </c>
      <c r="G18" s="405">
        <f t="shared" si="2"/>
        <v>0</v>
      </c>
      <c r="H18" s="405"/>
      <c r="I18" s="433">
        <f t="shared" si="3"/>
        <v>0</v>
      </c>
      <c r="J18" s="294"/>
      <c r="K18" s="294"/>
      <c r="L18" s="294"/>
      <c r="M18" s="294"/>
      <c r="N18" s="294"/>
      <c r="O18" s="294"/>
      <c r="P18" s="294"/>
      <c r="Q18" s="294"/>
      <c r="R18" s="294"/>
      <c r="S18" s="294"/>
      <c r="T18" s="294"/>
      <c r="U18" s="294"/>
      <c r="V18" s="294"/>
      <c r="W18" s="294"/>
      <c r="X18" s="294"/>
      <c r="Y18" s="294"/>
    </row>
    <row r="19" spans="1:25" ht="15.75" customHeight="1" thickBot="1">
      <c r="A19" s="411"/>
      <c r="B19" s="412"/>
      <c r="C19" s="413"/>
      <c r="D19" s="408"/>
      <c r="E19" s="414"/>
      <c r="F19" s="408"/>
      <c r="G19" s="408"/>
      <c r="H19" s="415"/>
      <c r="I19" s="431"/>
      <c r="J19" s="294"/>
      <c r="K19" s="294"/>
      <c r="L19" s="294"/>
      <c r="M19" s="294"/>
      <c r="N19" s="294"/>
      <c r="O19" s="294"/>
      <c r="P19" s="294"/>
      <c r="Q19" s="294"/>
      <c r="R19" s="294"/>
      <c r="S19" s="294"/>
      <c r="T19" s="294"/>
      <c r="U19" s="294"/>
      <c r="V19" s="294"/>
      <c r="W19" s="294"/>
      <c r="X19" s="294"/>
      <c r="Y19" s="294"/>
    </row>
    <row r="20" spans="1:25" ht="15.75" customHeight="1" thickBot="1">
      <c r="A20" s="553" t="s">
        <v>41</v>
      </c>
      <c r="B20" s="554"/>
      <c r="C20" s="417"/>
      <c r="D20" s="418">
        <f>DATABANK!$C$101</f>
        <v>43.68</v>
      </c>
      <c r="E20" s="419" t="s">
        <v>14</v>
      </c>
      <c r="F20" s="420">
        <f>ROUND(C20*D20,2)</f>
        <v>0</v>
      </c>
      <c r="G20" s="421">
        <f>ROUND(F20/12,2)</f>
        <v>0</v>
      </c>
      <c r="H20" s="422"/>
      <c r="I20" s="435">
        <f t="shared" si="3"/>
        <v>0</v>
      </c>
      <c r="J20" s="294"/>
      <c r="K20" s="294"/>
      <c r="L20" s="294"/>
      <c r="M20" s="294"/>
      <c r="N20" s="294"/>
      <c r="O20" s="294"/>
      <c r="P20" s="294"/>
      <c r="Q20" s="294"/>
      <c r="R20" s="294"/>
      <c r="S20" s="294"/>
      <c r="T20" s="294"/>
      <c r="U20" s="294"/>
      <c r="V20" s="294"/>
      <c r="W20" s="294"/>
      <c r="X20" s="294"/>
      <c r="Y20" s="294"/>
    </row>
    <row r="21" spans="1:25" ht="15.75" customHeight="1" thickBot="1">
      <c r="A21" s="557" t="s">
        <v>42</v>
      </c>
      <c r="B21" s="514"/>
      <c r="C21" s="26"/>
      <c r="D21" s="50">
        <f>DATABANK!$C$103</f>
        <v>20.2</v>
      </c>
      <c r="E21" s="406" t="s">
        <v>14</v>
      </c>
      <c r="F21" s="410">
        <f t="shared" ref="F21:F22" si="4">ROUND(C21*D21,2)</f>
        <v>0</v>
      </c>
      <c r="G21" s="407">
        <f>ROUND(F21/12,2)</f>
        <v>0</v>
      </c>
      <c r="H21" s="423"/>
      <c r="I21" s="395">
        <f t="shared" si="3"/>
        <v>0</v>
      </c>
      <c r="J21" s="294"/>
      <c r="K21" s="294"/>
      <c r="L21" s="294"/>
      <c r="M21" s="294"/>
      <c r="N21" s="294"/>
      <c r="O21" s="294"/>
      <c r="P21" s="294"/>
      <c r="Q21" s="294"/>
      <c r="R21" s="294"/>
      <c r="S21" s="294"/>
      <c r="T21" s="294"/>
      <c r="U21" s="294"/>
      <c r="V21" s="294"/>
      <c r="W21" s="294"/>
      <c r="X21" s="294"/>
      <c r="Y21" s="294"/>
    </row>
    <row r="22" spans="1:25" ht="15.75" customHeight="1" thickBot="1">
      <c r="A22" s="558" t="s">
        <v>43</v>
      </c>
      <c r="B22" s="559"/>
      <c r="C22" s="424"/>
      <c r="D22" s="425">
        <f>DATABANK!$C$104</f>
        <v>34.799999999999997</v>
      </c>
      <c r="E22" s="426" t="s">
        <v>14</v>
      </c>
      <c r="F22" s="427">
        <f t="shared" si="4"/>
        <v>0</v>
      </c>
      <c r="G22" s="428">
        <f>ROUND(F22/12,2)</f>
        <v>0</v>
      </c>
      <c r="H22" s="429"/>
      <c r="I22" s="434">
        <f t="shared" si="3"/>
        <v>0</v>
      </c>
      <c r="J22" s="294"/>
      <c r="K22" s="294"/>
      <c r="L22" s="294"/>
      <c r="M22" s="294"/>
      <c r="N22" s="294"/>
      <c r="O22" s="294"/>
      <c r="P22" s="294"/>
      <c r="Q22" s="294"/>
      <c r="R22" s="294"/>
      <c r="S22" s="294"/>
      <c r="T22" s="294"/>
      <c r="U22" s="294"/>
      <c r="V22" s="294"/>
      <c r="W22" s="294"/>
      <c r="X22" s="294"/>
      <c r="Y22" s="294"/>
    </row>
    <row r="23" spans="1:25" ht="16.7" customHeight="1" thickBot="1">
      <c r="A23" s="560"/>
      <c r="B23" s="561"/>
      <c r="C23" s="561"/>
      <c r="D23" s="409"/>
      <c r="E23" s="416"/>
      <c r="F23" s="409"/>
      <c r="G23" s="409"/>
      <c r="H23" s="440"/>
      <c r="I23" s="431"/>
      <c r="J23" s="294"/>
      <c r="L23" s="294"/>
      <c r="M23" s="294"/>
      <c r="N23" s="294"/>
      <c r="O23" s="294"/>
      <c r="P23" s="294"/>
      <c r="Q23" s="294"/>
      <c r="R23" s="294"/>
      <c r="S23" s="294"/>
      <c r="T23" s="294"/>
      <c r="U23" s="294"/>
      <c r="V23" s="294"/>
      <c r="W23" s="294"/>
      <c r="X23" s="294"/>
      <c r="Y23" s="294"/>
    </row>
    <row r="24" spans="1:25" ht="16.7" customHeight="1">
      <c r="A24" s="521" t="s">
        <v>164</v>
      </c>
      <c r="B24" s="505"/>
      <c r="C24" s="505"/>
      <c r="D24" s="60">
        <f>DATABANK!C$71</f>
        <v>20741.64</v>
      </c>
      <c r="E24" s="37" t="s">
        <v>4</v>
      </c>
      <c r="F24" s="17">
        <f>D24*C5/37</f>
        <v>20741.64</v>
      </c>
      <c r="G24" s="394">
        <f t="shared" ref="G24:G26" si="5">ROUND(F24/12,2)</f>
        <v>1728.47</v>
      </c>
      <c r="H24" s="442"/>
      <c r="I24" s="437">
        <f t="shared" si="3"/>
        <v>299.02530999999999</v>
      </c>
      <c r="J24" s="294"/>
      <c r="K24" s="294"/>
      <c r="L24" s="294"/>
      <c r="M24" s="294"/>
      <c r="N24" s="294"/>
      <c r="O24" s="294"/>
      <c r="P24" s="294"/>
      <c r="Q24" s="294"/>
      <c r="R24" s="294"/>
      <c r="S24" s="294"/>
      <c r="T24" s="294"/>
      <c r="U24" s="294"/>
      <c r="V24" s="294"/>
      <c r="W24" s="294"/>
      <c r="X24" s="294"/>
      <c r="Y24" s="294"/>
    </row>
    <row r="25" spans="1:25" ht="16.7" customHeight="1">
      <c r="A25" s="506" t="s">
        <v>11</v>
      </c>
      <c r="B25" s="507"/>
      <c r="C25" s="507"/>
      <c r="D25" s="276">
        <f>DATABANK!C$92</f>
        <v>7946.47</v>
      </c>
      <c r="E25" s="273" t="s">
        <v>4</v>
      </c>
      <c r="F25" s="274">
        <f>D25</f>
        <v>7946.47</v>
      </c>
      <c r="G25" s="393">
        <f t="shared" si="5"/>
        <v>662.21</v>
      </c>
      <c r="H25" s="443"/>
      <c r="I25" s="438">
        <f>0.173*G26</f>
        <v>31.067340000000002</v>
      </c>
      <c r="J25" s="294"/>
      <c r="K25" s="294"/>
      <c r="L25" s="294"/>
      <c r="M25" s="294"/>
      <c r="N25" s="294"/>
      <c r="O25" s="294"/>
      <c r="P25" s="294"/>
      <c r="Q25" s="294"/>
      <c r="R25" s="294"/>
      <c r="S25" s="294"/>
      <c r="T25" s="294"/>
      <c r="U25" s="294"/>
      <c r="V25" s="294"/>
      <c r="W25" s="294"/>
      <c r="X25" s="294"/>
      <c r="Y25" s="294"/>
    </row>
    <row r="26" spans="1:25" ht="16.7" customHeight="1" thickBot="1">
      <c r="A26" s="506" t="s">
        <v>9</v>
      </c>
      <c r="B26" s="507"/>
      <c r="C26" s="507"/>
      <c r="D26" s="276">
        <f>DATABANK!C$78</f>
        <v>2154.98</v>
      </c>
      <c r="E26" s="273" t="s">
        <v>4</v>
      </c>
      <c r="F26" s="274">
        <f>D26</f>
        <v>2154.98</v>
      </c>
      <c r="G26" s="393">
        <f t="shared" si="5"/>
        <v>179.58</v>
      </c>
      <c r="H26" s="444"/>
      <c r="I26" s="439">
        <f>0.173*G25</f>
        <v>114.56233</v>
      </c>
      <c r="J26" s="294"/>
      <c r="K26" s="294"/>
      <c r="L26" s="294"/>
      <c r="M26" s="294"/>
      <c r="N26" s="294"/>
      <c r="O26" s="294"/>
      <c r="P26" s="294"/>
      <c r="Q26" s="294"/>
      <c r="R26" s="294"/>
      <c r="S26" s="294"/>
      <c r="T26" s="294"/>
      <c r="U26" s="294"/>
      <c r="V26" s="294"/>
      <c r="W26" s="294"/>
      <c r="X26" s="294"/>
      <c r="Y26" s="294"/>
    </row>
    <row r="27" spans="1:25" ht="16.5" customHeight="1" thickBot="1">
      <c r="A27" s="63"/>
      <c r="B27" s="64"/>
      <c r="C27" s="65"/>
      <c r="D27" s="66"/>
      <c r="E27" s="67"/>
      <c r="F27" s="68"/>
      <c r="G27" s="68"/>
      <c r="H27" s="441"/>
      <c r="I27" s="436"/>
      <c r="J27" s="294"/>
      <c r="K27" s="294"/>
      <c r="L27" s="294"/>
      <c r="M27" s="294"/>
      <c r="N27" s="294"/>
      <c r="O27" s="294"/>
      <c r="P27" s="294"/>
      <c r="Q27" s="294"/>
      <c r="R27" s="294"/>
      <c r="S27" s="294"/>
      <c r="T27" s="294"/>
      <c r="U27" s="294"/>
      <c r="V27" s="294"/>
      <c r="W27" s="294"/>
      <c r="X27" s="294"/>
      <c r="Y27" s="294"/>
    </row>
    <row r="28" spans="1:25" ht="16.5" customHeight="1" thickBot="1">
      <c r="A28" s="536" t="s">
        <v>48</v>
      </c>
      <c r="B28" s="525"/>
      <c r="C28" s="525"/>
      <c r="D28" s="525"/>
      <c r="E28" s="478"/>
      <c r="F28" s="34">
        <f>SUM(F8:F26)</f>
        <v>409049.08999999997</v>
      </c>
      <c r="G28" s="34">
        <f>ROUND(F28/12,2)</f>
        <v>34087.42</v>
      </c>
      <c r="H28" s="34">
        <f>SUM(H8:H26)</f>
        <v>0</v>
      </c>
      <c r="I28" s="430"/>
      <c r="J28" s="294"/>
      <c r="K28" s="294"/>
      <c r="L28" s="294"/>
      <c r="M28" s="294"/>
      <c r="N28" s="294"/>
      <c r="O28" s="294"/>
      <c r="P28" s="294"/>
      <c r="Q28" s="294"/>
      <c r="R28" s="294"/>
      <c r="S28" s="294"/>
      <c r="T28" s="294"/>
      <c r="U28" s="294"/>
      <c r="V28" s="294"/>
      <c r="W28" s="294"/>
      <c r="X28" s="294"/>
      <c r="Y28" s="294"/>
    </row>
    <row r="29" spans="1:25" ht="16.5" customHeight="1" thickBot="1">
      <c r="A29" s="69"/>
      <c r="B29" s="70"/>
      <c r="C29" s="71"/>
      <c r="D29" s="72"/>
      <c r="E29" s="73"/>
      <c r="F29" s="74"/>
      <c r="G29" s="75"/>
      <c r="H29" s="76"/>
      <c r="I29" s="294"/>
      <c r="J29" s="294"/>
      <c r="K29" s="294"/>
      <c r="L29" s="294"/>
      <c r="M29" s="294"/>
      <c r="N29" s="294"/>
      <c r="O29" s="294"/>
      <c r="P29" s="294"/>
      <c r="Q29" s="294"/>
      <c r="R29" s="294"/>
      <c r="S29" s="294"/>
      <c r="T29" s="294"/>
      <c r="U29" s="294"/>
      <c r="V29" s="294"/>
      <c r="W29" s="294"/>
      <c r="X29" s="294"/>
      <c r="Y29" s="294"/>
    </row>
    <row r="30" spans="1:25" ht="16.5" customHeight="1" thickBot="1">
      <c r="A30" s="537" t="s">
        <v>49</v>
      </c>
      <c r="B30" s="525"/>
      <c r="C30" s="525"/>
      <c r="D30" s="525"/>
      <c r="E30" s="478"/>
      <c r="F30" s="538">
        <f>H28-G28</f>
        <v>-34087.42</v>
      </c>
      <c r="G30" s="478"/>
      <c r="H30" s="471"/>
      <c r="I30" s="294"/>
      <c r="J30" s="294"/>
      <c r="K30" s="294"/>
      <c r="L30" s="294"/>
      <c r="M30" s="294"/>
      <c r="N30" s="294"/>
      <c r="O30" s="294"/>
      <c r="P30" s="294"/>
      <c r="Q30" s="294"/>
      <c r="R30" s="294"/>
      <c r="S30" s="294"/>
      <c r="T30" s="294"/>
      <c r="U30" s="294"/>
      <c r="V30" s="294"/>
      <c r="W30" s="294"/>
      <c r="X30" s="294"/>
      <c r="Y30" s="294"/>
    </row>
    <row r="31" spans="1:25" ht="15.6" customHeight="1" thickBot="1">
      <c r="A31" s="77"/>
      <c r="B31" s="78"/>
      <c r="C31" s="79"/>
      <c r="D31" s="80"/>
      <c r="E31" s="81"/>
      <c r="F31" s="82"/>
      <c r="G31" s="82"/>
      <c r="H31" s="83"/>
      <c r="I31" s="294"/>
      <c r="J31" s="294"/>
      <c r="K31" s="294"/>
      <c r="L31" s="294"/>
      <c r="M31" s="294"/>
      <c r="N31" s="294"/>
      <c r="O31" s="294"/>
      <c r="P31" s="294"/>
      <c r="Q31" s="294"/>
      <c r="R31" s="294"/>
      <c r="S31" s="294"/>
      <c r="T31" s="294"/>
      <c r="U31" s="294"/>
      <c r="V31" s="294"/>
      <c r="W31" s="294"/>
      <c r="X31" s="294"/>
      <c r="Y31" s="294"/>
    </row>
    <row r="32" spans="1:25" ht="14.65" customHeight="1" thickBot="1">
      <c r="A32" s="524" t="s">
        <v>50</v>
      </c>
      <c r="B32" s="525"/>
      <c r="C32" s="525"/>
      <c r="D32" s="525"/>
      <c r="E32" s="478"/>
      <c r="F32" s="526"/>
      <c r="G32" s="525"/>
      <c r="H32" s="478"/>
      <c r="I32" s="294"/>
      <c r="J32" s="294"/>
      <c r="K32" s="294"/>
      <c r="L32" s="294"/>
      <c r="M32" s="294"/>
      <c r="N32" s="294"/>
      <c r="O32" s="294"/>
      <c r="P32" s="294"/>
      <c r="Q32" s="294"/>
      <c r="R32" s="294"/>
      <c r="S32" s="294"/>
      <c r="T32" s="294"/>
      <c r="U32" s="294"/>
      <c r="V32" s="294"/>
      <c r="W32" s="294"/>
      <c r="X32" s="294"/>
      <c r="Y32" s="294"/>
    </row>
    <row r="33" spans="1:25" ht="9" customHeight="1">
      <c r="A33" s="527"/>
      <c r="B33" s="528"/>
      <c r="C33" s="528"/>
      <c r="D33" s="528"/>
      <c r="E33" s="528"/>
      <c r="F33" s="528"/>
      <c r="G33" s="528"/>
      <c r="H33" s="529"/>
      <c r="I33" s="294"/>
      <c r="J33" s="294"/>
      <c r="K33" s="294"/>
      <c r="L33" s="294"/>
      <c r="M33" s="294"/>
      <c r="N33" s="294"/>
      <c r="O33" s="294"/>
      <c r="P33" s="294"/>
      <c r="Q33" s="294"/>
      <c r="R33" s="294"/>
      <c r="S33" s="294"/>
      <c r="T33" s="294"/>
      <c r="U33" s="294"/>
      <c r="V33" s="294"/>
      <c r="W33" s="294"/>
      <c r="X33" s="294"/>
      <c r="Y33" s="294"/>
    </row>
    <row r="34" spans="1:25" ht="8.1" customHeight="1">
      <c r="A34" s="530"/>
      <c r="B34" s="531"/>
      <c r="C34" s="531"/>
      <c r="D34" s="531"/>
      <c r="E34" s="531"/>
      <c r="F34" s="531"/>
      <c r="G34" s="531"/>
      <c r="H34" s="532"/>
      <c r="I34" s="294"/>
      <c r="J34" s="294"/>
      <c r="K34" s="294"/>
      <c r="L34" s="294"/>
      <c r="M34" s="294"/>
      <c r="N34" s="294"/>
      <c r="O34" s="294"/>
      <c r="P34" s="294"/>
      <c r="Q34" s="294"/>
      <c r="R34" s="294"/>
      <c r="S34" s="294"/>
      <c r="T34" s="294"/>
      <c r="U34" s="294"/>
      <c r="V34" s="294"/>
      <c r="W34" s="294"/>
      <c r="X34" s="294"/>
      <c r="Y34" s="294"/>
    </row>
    <row r="35" spans="1:25" ht="8.1" customHeight="1">
      <c r="A35" s="530"/>
      <c r="B35" s="531"/>
      <c r="C35" s="531"/>
      <c r="D35" s="531"/>
      <c r="E35" s="531"/>
      <c r="F35" s="531"/>
      <c r="G35" s="531"/>
      <c r="H35" s="532"/>
      <c r="I35" s="294"/>
      <c r="J35" s="294"/>
      <c r="K35" s="294"/>
      <c r="L35" s="294"/>
      <c r="M35" s="294"/>
      <c r="N35" s="294"/>
      <c r="O35" s="294"/>
      <c r="P35" s="294"/>
      <c r="Q35" s="294"/>
      <c r="R35" s="294"/>
      <c r="S35" s="294"/>
      <c r="T35" s="294"/>
      <c r="U35" s="294"/>
      <c r="V35" s="294"/>
      <c r="W35" s="294"/>
      <c r="X35" s="294"/>
      <c r="Y35" s="294"/>
    </row>
    <row r="36" spans="1:25" ht="8.1" customHeight="1">
      <c r="A36" s="530"/>
      <c r="B36" s="531"/>
      <c r="C36" s="531"/>
      <c r="D36" s="531"/>
      <c r="E36" s="531"/>
      <c r="F36" s="531"/>
      <c r="G36" s="531"/>
      <c r="H36" s="532"/>
      <c r="I36" s="294"/>
      <c r="J36" s="294"/>
      <c r="K36" s="294"/>
      <c r="L36" s="294"/>
      <c r="M36" s="294"/>
      <c r="N36" s="294"/>
      <c r="O36" s="294"/>
      <c r="P36" s="294"/>
      <c r="Q36" s="294"/>
      <c r="R36" s="294"/>
      <c r="S36" s="294"/>
      <c r="T36" s="294"/>
      <c r="U36" s="294"/>
      <c r="V36" s="294"/>
      <c r="W36" s="294"/>
      <c r="X36" s="294"/>
      <c r="Y36" s="294"/>
    </row>
    <row r="37" spans="1:25" ht="8.1" customHeight="1">
      <c r="A37" s="530"/>
      <c r="B37" s="531"/>
      <c r="C37" s="531"/>
      <c r="D37" s="531"/>
      <c r="E37" s="531"/>
      <c r="F37" s="531"/>
      <c r="G37" s="531"/>
      <c r="H37" s="532"/>
      <c r="I37" s="294"/>
      <c r="J37" s="294"/>
      <c r="K37" s="294"/>
      <c r="L37" s="294"/>
      <c r="M37" s="294"/>
      <c r="N37" s="294"/>
      <c r="O37" s="294"/>
      <c r="P37" s="294"/>
      <c r="Q37" s="294"/>
      <c r="R37" s="294"/>
      <c r="S37" s="294"/>
      <c r="T37" s="294"/>
      <c r="U37" s="294"/>
      <c r="V37" s="294"/>
      <c r="W37" s="294"/>
      <c r="X37" s="294"/>
      <c r="Y37" s="294"/>
    </row>
    <row r="38" spans="1:25" ht="9" customHeight="1" thickBot="1">
      <c r="A38" s="533"/>
      <c r="B38" s="534"/>
      <c r="C38" s="534"/>
      <c r="D38" s="534"/>
      <c r="E38" s="534"/>
      <c r="F38" s="534"/>
      <c r="G38" s="534"/>
      <c r="H38" s="535"/>
      <c r="I38" s="294"/>
      <c r="J38" s="294"/>
      <c r="K38" s="294"/>
      <c r="L38" s="294"/>
      <c r="M38" s="294"/>
      <c r="N38" s="294"/>
      <c r="O38" s="294"/>
      <c r="P38" s="294"/>
      <c r="Q38" s="294"/>
      <c r="R38" s="294"/>
      <c r="S38" s="294"/>
      <c r="T38" s="294"/>
      <c r="U38" s="294"/>
      <c r="V38" s="294"/>
      <c r="W38" s="294"/>
      <c r="X38" s="294"/>
      <c r="Y38" s="294"/>
    </row>
    <row r="39" spans="1:25" ht="13.5" customHeight="1">
      <c r="A39" s="29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row>
    <row r="40" spans="1:25" ht="13.5" customHeight="1">
      <c r="A40" s="294"/>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row>
    <row r="41" spans="1:25" ht="13.5" customHeight="1">
      <c r="A41" s="294"/>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row>
    <row r="42" spans="1:25" ht="13.5" customHeight="1">
      <c r="A42" s="294"/>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row>
    <row r="43" spans="1:25" ht="13.5" customHeight="1">
      <c r="A43" s="29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row>
    <row r="44" spans="1:25" ht="13.5" customHeight="1">
      <c r="A44" s="294"/>
      <c r="B44" s="294"/>
      <c r="C44" s="294"/>
      <c r="D44" s="294"/>
      <c r="E44" s="294"/>
      <c r="F44" s="294"/>
      <c r="G44" s="294"/>
      <c r="H44" s="294"/>
      <c r="I44" s="294"/>
      <c r="J44" s="294"/>
      <c r="K44" s="294"/>
      <c r="L44" s="294"/>
      <c r="M44" s="294"/>
      <c r="N44" s="294"/>
      <c r="O44" s="294"/>
      <c r="P44" s="294"/>
      <c r="Q44" s="294"/>
      <c r="R44" s="294"/>
      <c r="S44" s="294"/>
      <c r="T44" s="294"/>
      <c r="U44" s="294"/>
      <c r="V44" s="294"/>
      <c r="W44" s="294"/>
      <c r="X44" s="294"/>
    </row>
    <row r="45" spans="1:25" ht="13.5" customHeight="1">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row>
    <row r="46" spans="1:25" ht="13.5" customHeight="1">
      <c r="A46" s="294"/>
      <c r="B46" s="294"/>
      <c r="C46" s="294"/>
      <c r="D46" s="294"/>
      <c r="E46" s="294"/>
      <c r="F46" s="294"/>
      <c r="G46" s="294"/>
      <c r="H46" s="294"/>
      <c r="I46" s="294"/>
      <c r="J46" s="294"/>
      <c r="K46" s="294"/>
      <c r="L46" s="294"/>
      <c r="M46" s="294"/>
      <c r="N46" s="294"/>
      <c r="O46" s="294"/>
      <c r="P46" s="294"/>
      <c r="Q46" s="294"/>
      <c r="R46" s="294"/>
      <c r="S46" s="294"/>
      <c r="T46" s="294"/>
      <c r="U46" s="294"/>
      <c r="V46" s="294"/>
      <c r="W46" s="294"/>
      <c r="X46" s="294"/>
    </row>
    <row r="47" spans="1:25" ht="13.5" customHeight="1">
      <c r="A47" s="294"/>
      <c r="B47" s="294"/>
      <c r="C47" s="294"/>
      <c r="D47" s="294"/>
      <c r="E47" s="294"/>
      <c r="F47" s="294"/>
      <c r="G47" s="294"/>
      <c r="H47" s="294"/>
      <c r="I47" s="294"/>
      <c r="J47" s="294"/>
      <c r="K47" s="294"/>
      <c r="L47" s="294"/>
      <c r="M47" s="294"/>
      <c r="N47" s="294"/>
      <c r="O47" s="294"/>
      <c r="P47" s="294"/>
      <c r="Q47" s="294"/>
      <c r="R47" s="294"/>
      <c r="S47" s="294"/>
      <c r="T47" s="294"/>
      <c r="U47" s="294"/>
      <c r="V47" s="294"/>
      <c r="W47" s="294"/>
      <c r="X47" s="294"/>
    </row>
    <row r="48" spans="1:25" ht="13.5" customHeight="1">
      <c r="A48" s="294"/>
      <c r="B48" s="294"/>
      <c r="C48" s="294"/>
      <c r="D48" s="294"/>
      <c r="E48" s="294"/>
      <c r="F48" s="294"/>
      <c r="G48" s="294"/>
      <c r="H48" s="294"/>
      <c r="I48" s="294"/>
      <c r="J48" s="294"/>
      <c r="K48" s="294"/>
      <c r="L48" s="294"/>
      <c r="M48" s="294"/>
      <c r="N48" s="294"/>
      <c r="O48" s="294"/>
      <c r="P48" s="294"/>
      <c r="Q48" s="294"/>
      <c r="R48" s="294"/>
      <c r="S48" s="294"/>
      <c r="T48" s="294"/>
      <c r="U48" s="294"/>
      <c r="V48" s="294"/>
      <c r="W48" s="294"/>
      <c r="X48" s="294"/>
    </row>
    <row r="49" spans="1:24" ht="13.5" customHeight="1">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row>
    <row r="50" spans="1:24" ht="13.5" customHeight="1">
      <c r="A50" s="294"/>
      <c r="B50" s="294"/>
      <c r="C50" s="294"/>
      <c r="D50" s="294"/>
      <c r="E50" s="294"/>
      <c r="F50" s="294"/>
      <c r="G50" s="294"/>
      <c r="H50" s="294"/>
      <c r="I50" s="294"/>
      <c r="J50" s="294"/>
      <c r="K50" s="294"/>
      <c r="L50" s="294"/>
      <c r="M50" s="294"/>
      <c r="N50" s="294"/>
      <c r="O50" s="294"/>
      <c r="P50" s="294"/>
      <c r="Q50" s="294"/>
      <c r="R50" s="294"/>
      <c r="S50" s="294"/>
      <c r="T50" s="294"/>
      <c r="U50" s="294"/>
      <c r="V50" s="294"/>
      <c r="W50" s="294"/>
      <c r="X50" s="294"/>
    </row>
    <row r="51" spans="1:24" ht="13.5" customHeight="1">
      <c r="A51" s="294"/>
      <c r="B51" s="294"/>
      <c r="C51" s="294"/>
      <c r="D51" s="294"/>
      <c r="E51" s="294"/>
      <c r="F51" s="294"/>
      <c r="G51" s="294"/>
      <c r="H51" s="294"/>
      <c r="I51" s="294"/>
      <c r="J51" s="294"/>
      <c r="K51" s="294"/>
      <c r="L51" s="294"/>
      <c r="M51" s="294"/>
      <c r="N51" s="294"/>
      <c r="O51" s="294"/>
      <c r="P51" s="294"/>
      <c r="Q51" s="294"/>
      <c r="R51" s="294"/>
      <c r="S51" s="294"/>
      <c r="T51" s="294"/>
      <c r="U51" s="294"/>
      <c r="V51" s="294"/>
      <c r="W51" s="294"/>
      <c r="X51" s="294"/>
    </row>
    <row r="52" spans="1:24" ht="13.5" customHeight="1">
      <c r="A52" s="294"/>
      <c r="B52" s="294"/>
      <c r="C52" s="294"/>
      <c r="D52" s="294"/>
      <c r="E52" s="294"/>
      <c r="F52" s="294"/>
      <c r="G52" s="294"/>
      <c r="H52" s="294"/>
      <c r="I52" s="294"/>
      <c r="J52" s="294"/>
      <c r="K52" s="294"/>
      <c r="L52" s="294"/>
      <c r="M52" s="294"/>
      <c r="N52" s="294"/>
      <c r="O52" s="294"/>
      <c r="P52" s="294"/>
      <c r="Q52" s="294"/>
      <c r="R52" s="294"/>
      <c r="S52" s="294"/>
      <c r="T52" s="294"/>
      <c r="U52" s="294"/>
      <c r="V52" s="294"/>
      <c r="W52" s="294"/>
      <c r="X52" s="294"/>
    </row>
    <row r="53" spans="1:24" ht="13.5" customHeight="1">
      <c r="A53" s="294"/>
      <c r="B53" s="294"/>
      <c r="C53" s="294"/>
      <c r="D53" s="294"/>
      <c r="E53" s="294"/>
      <c r="F53" s="294"/>
      <c r="G53" s="294"/>
      <c r="H53" s="294"/>
      <c r="I53" s="294"/>
      <c r="J53" s="294"/>
      <c r="K53" s="294"/>
      <c r="L53" s="294"/>
      <c r="M53" s="294"/>
      <c r="N53" s="294"/>
      <c r="O53" s="294"/>
      <c r="P53" s="294"/>
      <c r="Q53" s="294"/>
      <c r="R53" s="294"/>
      <c r="S53" s="294"/>
      <c r="T53" s="294"/>
      <c r="U53" s="294"/>
      <c r="V53" s="294"/>
      <c r="W53" s="294"/>
      <c r="X53" s="294"/>
    </row>
    <row r="54" spans="1:24" ht="13.5" customHeight="1">
      <c r="A54" s="294"/>
      <c r="B54" s="294"/>
      <c r="C54" s="294"/>
      <c r="D54" s="294"/>
      <c r="E54" s="294"/>
      <c r="F54" s="294"/>
      <c r="G54" s="294"/>
      <c r="H54" s="294"/>
      <c r="I54" s="294"/>
      <c r="J54" s="294"/>
      <c r="K54" s="294"/>
      <c r="L54" s="294"/>
      <c r="M54" s="294"/>
      <c r="N54" s="294"/>
      <c r="O54" s="294"/>
      <c r="P54" s="294"/>
      <c r="Q54" s="294"/>
      <c r="R54" s="294"/>
      <c r="S54" s="294"/>
      <c r="T54" s="294"/>
      <c r="U54" s="294"/>
      <c r="V54" s="294"/>
      <c r="W54" s="294"/>
      <c r="X54" s="294"/>
    </row>
    <row r="55" spans="1:24" ht="13.5" customHeight="1">
      <c r="A55" s="294"/>
      <c r="B55" s="294"/>
      <c r="C55" s="294"/>
      <c r="D55" s="294"/>
      <c r="E55" s="294"/>
      <c r="F55" s="294"/>
      <c r="G55" s="294"/>
      <c r="H55" s="294"/>
      <c r="I55" s="294"/>
      <c r="J55" s="294"/>
      <c r="K55" s="294"/>
      <c r="L55" s="294"/>
      <c r="M55" s="294"/>
      <c r="N55" s="294"/>
      <c r="O55" s="294"/>
      <c r="P55" s="294"/>
      <c r="Q55" s="294"/>
      <c r="R55" s="294"/>
      <c r="S55" s="294"/>
      <c r="T55" s="294"/>
      <c r="U55" s="294"/>
      <c r="V55" s="294"/>
      <c r="W55" s="294"/>
      <c r="X55" s="294"/>
    </row>
    <row r="56" spans="1:24" ht="13.5" customHeight="1">
      <c r="A56" s="294"/>
      <c r="B56" s="294"/>
      <c r="C56" s="294"/>
      <c r="D56" s="294"/>
      <c r="E56" s="294"/>
      <c r="F56" s="294"/>
      <c r="G56" s="294"/>
      <c r="H56" s="294"/>
      <c r="I56" s="294"/>
      <c r="J56" s="294"/>
      <c r="K56" s="294"/>
      <c r="L56" s="294"/>
      <c r="M56" s="294"/>
      <c r="N56" s="294"/>
      <c r="O56" s="294"/>
      <c r="P56" s="294"/>
      <c r="Q56" s="294"/>
      <c r="R56" s="294"/>
      <c r="S56" s="294"/>
      <c r="T56" s="294"/>
      <c r="U56" s="294"/>
      <c r="V56" s="294"/>
      <c r="W56" s="294"/>
      <c r="X56" s="294"/>
    </row>
    <row r="57" spans="1:24" ht="13.5" customHeight="1">
      <c r="A57" s="294"/>
      <c r="B57" s="294"/>
      <c r="C57" s="294"/>
      <c r="D57" s="294"/>
      <c r="E57" s="294"/>
      <c r="F57" s="294"/>
      <c r="G57" s="294"/>
      <c r="H57" s="294"/>
      <c r="I57" s="294"/>
      <c r="J57" s="294"/>
      <c r="K57" s="294"/>
      <c r="L57" s="294"/>
      <c r="M57" s="294"/>
      <c r="N57" s="294"/>
      <c r="O57" s="294"/>
      <c r="P57" s="294"/>
      <c r="Q57" s="294"/>
      <c r="R57" s="294"/>
      <c r="S57" s="294"/>
      <c r="T57" s="294"/>
      <c r="U57" s="294"/>
      <c r="V57" s="294"/>
      <c r="W57" s="294"/>
      <c r="X57" s="294"/>
    </row>
    <row r="58" spans="1:24" ht="13.5" customHeight="1">
      <c r="A58" s="294"/>
      <c r="B58" s="294"/>
      <c r="C58" s="294"/>
      <c r="D58" s="294"/>
      <c r="E58" s="294"/>
      <c r="F58" s="294"/>
      <c r="G58" s="294"/>
      <c r="H58" s="294"/>
      <c r="I58" s="294"/>
      <c r="J58" s="294"/>
      <c r="K58" s="294"/>
      <c r="L58" s="294"/>
      <c r="M58" s="294"/>
      <c r="N58" s="294"/>
      <c r="O58" s="294"/>
      <c r="P58" s="294"/>
      <c r="Q58" s="294"/>
      <c r="R58" s="294"/>
      <c r="S58" s="294"/>
      <c r="T58" s="294"/>
      <c r="U58" s="294"/>
      <c r="V58" s="294"/>
      <c r="W58" s="294"/>
      <c r="X58" s="294"/>
    </row>
    <row r="59" spans="1:24" ht="13.5" customHeight="1">
      <c r="A59" s="294"/>
      <c r="B59" s="294"/>
      <c r="C59" s="294"/>
      <c r="D59" s="294"/>
      <c r="E59" s="294"/>
      <c r="F59" s="294"/>
      <c r="G59" s="294"/>
      <c r="H59" s="294"/>
      <c r="I59" s="294"/>
      <c r="J59" s="294"/>
      <c r="K59" s="294"/>
      <c r="L59" s="294"/>
      <c r="M59" s="294"/>
      <c r="N59" s="294"/>
      <c r="O59" s="294"/>
      <c r="P59" s="294"/>
      <c r="Q59" s="294"/>
      <c r="R59" s="294"/>
      <c r="S59" s="294"/>
      <c r="T59" s="294"/>
      <c r="U59" s="294"/>
      <c r="V59" s="294"/>
      <c r="W59" s="294"/>
      <c r="X59" s="294"/>
    </row>
    <row r="60" spans="1:24" ht="13.5" customHeight="1">
      <c r="A60" s="294"/>
      <c r="B60" s="294"/>
      <c r="C60" s="294"/>
      <c r="D60" s="294"/>
      <c r="E60" s="294"/>
      <c r="F60" s="294"/>
      <c r="G60" s="294"/>
      <c r="H60" s="294"/>
      <c r="I60" s="294"/>
      <c r="J60" s="294"/>
      <c r="K60" s="294"/>
      <c r="L60" s="294"/>
      <c r="M60" s="294"/>
      <c r="N60" s="294"/>
      <c r="O60" s="294"/>
      <c r="P60" s="294"/>
      <c r="Q60" s="294"/>
      <c r="R60" s="294"/>
      <c r="S60" s="294"/>
      <c r="T60" s="294"/>
      <c r="U60" s="294"/>
      <c r="V60" s="294"/>
      <c r="W60" s="294"/>
      <c r="X60" s="294"/>
    </row>
    <row r="61" spans="1:24" ht="13.5" customHeight="1">
      <c r="A61" s="294"/>
      <c r="B61" s="294"/>
      <c r="C61" s="294"/>
      <c r="D61" s="294"/>
      <c r="E61" s="294"/>
      <c r="F61" s="294"/>
      <c r="G61" s="294"/>
      <c r="H61" s="294"/>
      <c r="I61" s="294"/>
      <c r="J61" s="294"/>
      <c r="K61" s="294"/>
      <c r="L61" s="294"/>
      <c r="M61" s="294"/>
      <c r="N61" s="294"/>
      <c r="O61" s="294"/>
      <c r="P61" s="294"/>
      <c r="Q61" s="294"/>
      <c r="R61" s="294"/>
      <c r="S61" s="294"/>
      <c r="T61" s="294"/>
      <c r="U61" s="294"/>
      <c r="V61" s="294"/>
      <c r="W61" s="294"/>
      <c r="X61" s="294"/>
    </row>
    <row r="62" spans="1:24" ht="13.5" customHeight="1">
      <c r="A62" s="294"/>
      <c r="B62" s="294"/>
      <c r="C62" s="294"/>
      <c r="D62" s="294"/>
      <c r="E62" s="294"/>
      <c r="F62" s="294"/>
      <c r="G62" s="294"/>
      <c r="H62" s="294"/>
      <c r="I62" s="294"/>
      <c r="J62" s="294"/>
      <c r="K62" s="294"/>
      <c r="L62" s="294"/>
      <c r="M62" s="294"/>
      <c r="N62" s="294"/>
      <c r="O62" s="294"/>
      <c r="P62" s="294"/>
      <c r="Q62" s="294"/>
      <c r="R62" s="294"/>
      <c r="S62" s="294"/>
      <c r="T62" s="294"/>
      <c r="U62" s="294"/>
      <c r="V62" s="294"/>
      <c r="W62" s="294"/>
      <c r="X62" s="294"/>
    </row>
    <row r="63" spans="1:24" ht="13.5" customHeight="1">
      <c r="A63" s="294"/>
      <c r="B63" s="294"/>
      <c r="C63" s="294"/>
      <c r="D63" s="294"/>
      <c r="E63" s="294"/>
      <c r="F63" s="294"/>
      <c r="G63" s="294"/>
      <c r="H63" s="294"/>
      <c r="I63" s="294"/>
      <c r="J63" s="294"/>
      <c r="K63" s="294"/>
      <c r="L63" s="294"/>
      <c r="M63" s="294"/>
      <c r="N63" s="294"/>
      <c r="O63" s="294"/>
      <c r="P63" s="294"/>
      <c r="Q63" s="294"/>
      <c r="R63" s="294"/>
      <c r="S63" s="294"/>
      <c r="T63" s="294"/>
      <c r="U63" s="294"/>
      <c r="V63" s="294"/>
      <c r="W63" s="294"/>
      <c r="X63" s="294"/>
    </row>
    <row r="64" spans="1:24" ht="13.5" customHeight="1">
      <c r="A64" s="294"/>
      <c r="B64" s="294"/>
      <c r="C64" s="294"/>
      <c r="D64" s="294"/>
      <c r="E64" s="294"/>
      <c r="F64" s="294"/>
      <c r="G64" s="294"/>
      <c r="H64" s="294"/>
      <c r="I64" s="294"/>
      <c r="J64" s="294"/>
      <c r="K64" s="294"/>
      <c r="L64" s="294"/>
      <c r="M64" s="294"/>
      <c r="N64" s="294"/>
      <c r="O64" s="294"/>
      <c r="P64" s="294"/>
      <c r="Q64" s="294"/>
      <c r="R64" s="294"/>
      <c r="S64" s="294"/>
      <c r="T64" s="294"/>
      <c r="U64" s="294"/>
      <c r="V64" s="294"/>
      <c r="W64" s="294"/>
      <c r="X64" s="294"/>
    </row>
    <row r="65" spans="1:24" ht="13.5" customHeight="1">
      <c r="A65" s="294"/>
      <c r="B65" s="294"/>
      <c r="C65" s="294"/>
      <c r="D65" s="294"/>
      <c r="E65" s="294"/>
      <c r="F65" s="294"/>
      <c r="G65" s="294"/>
      <c r="H65" s="294"/>
      <c r="I65" s="294"/>
      <c r="J65" s="294"/>
      <c r="K65" s="294"/>
      <c r="L65" s="294"/>
      <c r="M65" s="294"/>
      <c r="N65" s="294"/>
      <c r="O65" s="294"/>
      <c r="P65" s="294"/>
      <c r="Q65" s="294"/>
      <c r="R65" s="294"/>
      <c r="S65" s="294"/>
      <c r="T65" s="294"/>
      <c r="U65" s="294"/>
      <c r="V65" s="294"/>
      <c r="W65" s="294"/>
      <c r="X65" s="294"/>
    </row>
    <row r="66" spans="1:24" ht="13.5" customHeight="1">
      <c r="A66" s="294"/>
      <c r="B66" s="294"/>
      <c r="C66" s="294"/>
      <c r="D66" s="294"/>
      <c r="E66" s="294"/>
      <c r="F66" s="294"/>
      <c r="G66" s="294"/>
      <c r="H66" s="294"/>
      <c r="I66" s="294"/>
      <c r="J66" s="294"/>
      <c r="K66" s="294"/>
      <c r="L66" s="294"/>
      <c r="M66" s="294"/>
      <c r="N66" s="294"/>
      <c r="O66" s="294"/>
      <c r="P66" s="294"/>
      <c r="Q66" s="294"/>
      <c r="R66" s="294"/>
      <c r="S66" s="294"/>
      <c r="T66" s="294"/>
      <c r="U66" s="294"/>
      <c r="V66" s="294"/>
      <c r="W66" s="294"/>
      <c r="X66" s="294"/>
    </row>
    <row r="67" spans="1:24" ht="13.5" customHeight="1">
      <c r="A67" s="294"/>
      <c r="B67" s="294"/>
      <c r="C67" s="294"/>
      <c r="D67" s="294"/>
      <c r="E67" s="294"/>
      <c r="F67" s="294"/>
      <c r="G67" s="294"/>
      <c r="H67" s="294"/>
      <c r="I67" s="294"/>
      <c r="J67" s="294"/>
      <c r="K67" s="294"/>
      <c r="L67" s="294"/>
      <c r="M67" s="294"/>
      <c r="N67" s="294"/>
      <c r="O67" s="294"/>
      <c r="P67" s="294"/>
      <c r="Q67" s="294"/>
      <c r="R67" s="294"/>
      <c r="S67" s="294"/>
      <c r="T67" s="294"/>
      <c r="U67" s="294"/>
      <c r="V67" s="294"/>
      <c r="W67" s="294"/>
      <c r="X67" s="294"/>
    </row>
    <row r="68" spans="1:24" ht="13.5" customHeight="1">
      <c r="A68" s="294"/>
      <c r="B68" s="294"/>
      <c r="C68" s="294"/>
      <c r="D68" s="294"/>
      <c r="E68" s="294"/>
      <c r="F68" s="294"/>
      <c r="G68" s="294"/>
      <c r="H68" s="294"/>
      <c r="I68" s="294"/>
      <c r="J68" s="294"/>
      <c r="K68" s="294"/>
      <c r="L68" s="294"/>
      <c r="M68" s="294"/>
      <c r="N68" s="294"/>
      <c r="O68" s="294"/>
      <c r="P68" s="294"/>
      <c r="Q68" s="294"/>
      <c r="R68" s="294"/>
      <c r="S68" s="294"/>
      <c r="T68" s="294"/>
      <c r="U68" s="294"/>
      <c r="V68" s="294"/>
      <c r="W68" s="294"/>
      <c r="X68" s="294"/>
    </row>
    <row r="69" spans="1:24" ht="13.5" customHeight="1">
      <c r="A69" s="294"/>
      <c r="B69" s="294"/>
      <c r="C69" s="294"/>
      <c r="D69" s="294"/>
      <c r="E69" s="294"/>
      <c r="F69" s="294"/>
      <c r="G69" s="294"/>
      <c r="H69" s="294"/>
      <c r="I69" s="294"/>
      <c r="J69" s="294"/>
      <c r="K69" s="294"/>
      <c r="L69" s="294"/>
      <c r="M69" s="294"/>
      <c r="N69" s="294"/>
      <c r="O69" s="294"/>
      <c r="P69" s="294"/>
      <c r="Q69" s="294"/>
      <c r="R69" s="294"/>
      <c r="S69" s="294"/>
      <c r="T69" s="294"/>
      <c r="U69" s="294"/>
      <c r="V69" s="294"/>
      <c r="W69" s="294"/>
      <c r="X69" s="294"/>
    </row>
    <row r="70" spans="1:24" ht="13.5" customHeight="1">
      <c r="A70" s="294"/>
      <c r="B70" s="294"/>
      <c r="C70" s="294"/>
      <c r="D70" s="294"/>
      <c r="E70" s="294"/>
      <c r="F70" s="294"/>
      <c r="G70" s="294"/>
      <c r="H70" s="294"/>
      <c r="I70" s="294"/>
      <c r="J70" s="294"/>
      <c r="K70" s="294"/>
      <c r="L70" s="294"/>
      <c r="M70" s="294"/>
      <c r="N70" s="294"/>
      <c r="O70" s="294"/>
      <c r="P70" s="294"/>
      <c r="Q70" s="294"/>
      <c r="R70" s="294"/>
      <c r="S70" s="294"/>
      <c r="T70" s="294"/>
      <c r="U70" s="294"/>
      <c r="V70" s="294"/>
      <c r="W70" s="294"/>
      <c r="X70" s="294"/>
    </row>
    <row r="71" spans="1:24" ht="13.5" customHeight="1">
      <c r="A71" s="294"/>
      <c r="B71" s="294"/>
      <c r="C71" s="294"/>
      <c r="D71" s="294"/>
      <c r="E71" s="294"/>
      <c r="F71" s="294"/>
      <c r="G71" s="294"/>
      <c r="H71" s="294"/>
      <c r="I71" s="294"/>
      <c r="J71" s="294"/>
      <c r="K71" s="294"/>
      <c r="L71" s="294"/>
      <c r="M71" s="294"/>
      <c r="N71" s="294"/>
      <c r="O71" s="294"/>
      <c r="P71" s="294"/>
      <c r="Q71" s="294"/>
      <c r="R71" s="294"/>
      <c r="S71" s="294"/>
      <c r="T71" s="294"/>
      <c r="U71" s="294"/>
      <c r="V71" s="294"/>
      <c r="W71" s="294"/>
      <c r="X71" s="294"/>
    </row>
    <row r="72" spans="1:24" ht="13.5" customHeight="1">
      <c r="A72" s="294"/>
      <c r="B72" s="294"/>
      <c r="C72" s="294"/>
      <c r="D72" s="294"/>
      <c r="E72" s="294"/>
      <c r="F72" s="294"/>
      <c r="G72" s="294"/>
      <c r="H72" s="294"/>
      <c r="I72" s="294"/>
      <c r="J72" s="294"/>
      <c r="K72" s="294"/>
      <c r="L72" s="294"/>
      <c r="M72" s="294"/>
      <c r="N72" s="294"/>
      <c r="O72" s="294"/>
      <c r="P72" s="294"/>
      <c r="Q72" s="294"/>
      <c r="R72" s="294"/>
      <c r="S72" s="294"/>
      <c r="T72" s="294"/>
      <c r="U72" s="294"/>
      <c r="V72" s="294"/>
      <c r="W72" s="294"/>
      <c r="X72" s="294"/>
    </row>
    <row r="73" spans="1:24" ht="13.5" customHeight="1">
      <c r="A73" s="294"/>
      <c r="B73" s="294"/>
      <c r="C73" s="294"/>
      <c r="D73" s="294"/>
      <c r="E73" s="294"/>
      <c r="F73" s="294"/>
      <c r="G73" s="294"/>
      <c r="H73" s="294"/>
      <c r="I73" s="294"/>
      <c r="J73" s="294"/>
      <c r="K73" s="294"/>
      <c r="L73" s="294"/>
      <c r="M73" s="294"/>
      <c r="N73" s="294"/>
      <c r="O73" s="294"/>
      <c r="P73" s="294"/>
      <c r="Q73" s="294"/>
      <c r="R73" s="294"/>
      <c r="S73" s="294"/>
      <c r="T73" s="294"/>
      <c r="U73" s="294"/>
      <c r="V73" s="294"/>
      <c r="W73" s="294"/>
      <c r="X73" s="294"/>
    </row>
    <row r="74" spans="1:24" ht="13.5" customHeight="1">
      <c r="A74" s="294"/>
      <c r="B74" s="294"/>
      <c r="C74" s="294"/>
      <c r="D74" s="294"/>
      <c r="E74" s="294"/>
      <c r="F74" s="294"/>
      <c r="G74" s="294"/>
      <c r="H74" s="294"/>
      <c r="I74" s="294"/>
      <c r="J74" s="294"/>
      <c r="K74" s="294"/>
      <c r="L74" s="294"/>
      <c r="M74" s="294"/>
      <c r="N74" s="294"/>
      <c r="O74" s="294"/>
      <c r="P74" s="294"/>
      <c r="Q74" s="294"/>
      <c r="R74" s="294"/>
      <c r="S74" s="294"/>
      <c r="T74" s="294"/>
      <c r="U74" s="294"/>
      <c r="V74" s="294"/>
      <c r="W74" s="294"/>
      <c r="X74" s="294"/>
    </row>
    <row r="75" spans="1:24" ht="13.5" customHeight="1">
      <c r="A75" s="294"/>
      <c r="B75" s="294"/>
      <c r="C75" s="294"/>
      <c r="D75" s="294"/>
      <c r="E75" s="294"/>
      <c r="F75" s="294"/>
      <c r="G75" s="294"/>
      <c r="H75" s="294"/>
      <c r="I75" s="294"/>
      <c r="J75" s="294"/>
      <c r="K75" s="294"/>
      <c r="L75" s="294"/>
      <c r="M75" s="294"/>
      <c r="N75" s="294"/>
      <c r="O75" s="294"/>
      <c r="P75" s="294"/>
      <c r="Q75" s="294"/>
      <c r="R75" s="294"/>
      <c r="S75" s="294"/>
      <c r="T75" s="294"/>
      <c r="U75" s="294"/>
      <c r="V75" s="294"/>
      <c r="W75" s="294"/>
      <c r="X75" s="294"/>
    </row>
    <row r="76" spans="1:24" ht="13.5" customHeight="1">
      <c r="A76" s="294"/>
      <c r="B76" s="294"/>
      <c r="C76" s="294"/>
      <c r="D76" s="294"/>
      <c r="E76" s="294"/>
      <c r="F76" s="294"/>
      <c r="G76" s="294"/>
      <c r="H76" s="294"/>
      <c r="I76" s="294"/>
      <c r="J76" s="294"/>
      <c r="K76" s="294"/>
      <c r="L76" s="294"/>
      <c r="M76" s="294"/>
      <c r="N76" s="294"/>
      <c r="O76" s="294"/>
      <c r="P76" s="294"/>
      <c r="Q76" s="294"/>
      <c r="R76" s="294"/>
      <c r="S76" s="294"/>
      <c r="T76" s="294"/>
      <c r="U76" s="294"/>
      <c r="V76" s="294"/>
      <c r="W76" s="294"/>
      <c r="X76" s="294"/>
    </row>
    <row r="77" spans="1:24" ht="13.5" customHeight="1">
      <c r="A77" s="294"/>
      <c r="B77" s="294"/>
      <c r="C77" s="294"/>
      <c r="D77" s="294"/>
      <c r="E77" s="294"/>
      <c r="F77" s="294"/>
      <c r="G77" s="294"/>
      <c r="H77" s="294"/>
      <c r="I77" s="294"/>
      <c r="J77" s="294"/>
      <c r="K77" s="294"/>
      <c r="L77" s="294"/>
      <c r="M77" s="294"/>
      <c r="N77" s="294"/>
      <c r="O77" s="294"/>
      <c r="P77" s="294"/>
      <c r="Q77" s="294"/>
      <c r="R77" s="294"/>
      <c r="S77" s="294"/>
      <c r="T77" s="294"/>
      <c r="U77" s="294"/>
      <c r="V77" s="294"/>
      <c r="W77" s="294"/>
      <c r="X77" s="294"/>
    </row>
    <row r="78" spans="1:24" ht="13.5" customHeight="1">
      <c r="A78" s="294"/>
      <c r="B78" s="294"/>
      <c r="C78" s="294"/>
      <c r="D78" s="294"/>
      <c r="E78" s="294"/>
      <c r="F78" s="294"/>
      <c r="G78" s="294"/>
      <c r="H78" s="294"/>
      <c r="I78" s="294"/>
      <c r="J78" s="294"/>
      <c r="K78" s="294"/>
      <c r="L78" s="294"/>
      <c r="M78" s="294"/>
      <c r="N78" s="294"/>
      <c r="O78" s="294"/>
      <c r="P78" s="294"/>
      <c r="Q78" s="294"/>
      <c r="R78" s="294"/>
      <c r="S78" s="294"/>
      <c r="T78" s="294"/>
      <c r="U78" s="294"/>
      <c r="V78" s="294"/>
      <c r="W78" s="294"/>
      <c r="X78" s="294"/>
    </row>
    <row r="79" spans="1:24" ht="13.5" customHeight="1">
      <c r="A79" s="294"/>
      <c r="B79" s="294"/>
      <c r="C79" s="294"/>
      <c r="D79" s="294"/>
      <c r="E79" s="294"/>
      <c r="F79" s="294"/>
      <c r="G79" s="294"/>
      <c r="H79" s="294"/>
      <c r="I79" s="294"/>
      <c r="J79" s="294"/>
      <c r="K79" s="294"/>
      <c r="L79" s="294"/>
      <c r="M79" s="294"/>
      <c r="N79" s="294"/>
      <c r="O79" s="294"/>
      <c r="P79" s="294"/>
      <c r="Q79" s="294"/>
      <c r="R79" s="294"/>
      <c r="S79" s="294"/>
      <c r="T79" s="294"/>
      <c r="U79" s="294"/>
      <c r="V79" s="294"/>
      <c r="W79" s="294"/>
      <c r="X79" s="294"/>
    </row>
    <row r="80" spans="1:24" ht="13.5" customHeight="1">
      <c r="A80" s="294"/>
      <c r="B80" s="294"/>
      <c r="C80" s="294"/>
      <c r="D80" s="294"/>
      <c r="E80" s="294"/>
      <c r="F80" s="294"/>
      <c r="G80" s="294"/>
      <c r="H80" s="294"/>
      <c r="I80" s="294"/>
      <c r="J80" s="294"/>
      <c r="K80" s="294"/>
      <c r="L80" s="294"/>
      <c r="M80" s="294"/>
      <c r="N80" s="294"/>
      <c r="O80" s="294"/>
      <c r="P80" s="294"/>
      <c r="Q80" s="294"/>
      <c r="R80" s="294"/>
      <c r="S80" s="294"/>
      <c r="T80" s="294"/>
      <c r="U80" s="294"/>
      <c r="V80" s="294"/>
      <c r="W80" s="294"/>
      <c r="X80" s="294"/>
    </row>
    <row r="81" spans="1:24" ht="13.5" customHeight="1">
      <c r="A81" s="294"/>
      <c r="B81" s="294"/>
      <c r="C81" s="294"/>
      <c r="D81" s="294"/>
      <c r="E81" s="294"/>
      <c r="F81" s="294"/>
      <c r="G81" s="294"/>
      <c r="H81" s="294"/>
      <c r="I81" s="294"/>
      <c r="J81" s="294"/>
      <c r="K81" s="294"/>
      <c r="L81" s="294"/>
      <c r="M81" s="294"/>
      <c r="N81" s="294"/>
      <c r="O81" s="294"/>
      <c r="P81" s="294"/>
      <c r="Q81" s="294"/>
      <c r="R81" s="294"/>
      <c r="S81" s="294"/>
      <c r="T81" s="294"/>
      <c r="U81" s="294"/>
      <c r="V81" s="294"/>
      <c r="W81" s="294"/>
      <c r="X81" s="294"/>
    </row>
    <row r="82" spans="1:24" ht="13.5" customHeight="1">
      <c r="A82" s="294"/>
      <c r="B82" s="294"/>
      <c r="C82" s="294"/>
      <c r="D82" s="294"/>
      <c r="E82" s="294"/>
      <c r="F82" s="294"/>
      <c r="G82" s="294"/>
      <c r="H82" s="294"/>
      <c r="I82" s="294"/>
      <c r="J82" s="294"/>
      <c r="K82" s="294"/>
      <c r="L82" s="294"/>
      <c r="M82" s="294"/>
      <c r="N82" s="294"/>
      <c r="O82" s="294"/>
      <c r="P82" s="294"/>
      <c r="Q82" s="294"/>
      <c r="R82" s="294"/>
      <c r="S82" s="294"/>
      <c r="T82" s="294"/>
      <c r="U82" s="294"/>
      <c r="V82" s="294"/>
      <c r="W82" s="294"/>
      <c r="X82" s="294"/>
    </row>
    <row r="83" spans="1:24" ht="13.5" customHeight="1">
      <c r="A83" s="294"/>
      <c r="B83" s="294"/>
      <c r="C83" s="294"/>
      <c r="D83" s="294"/>
      <c r="E83" s="294"/>
      <c r="F83" s="294"/>
      <c r="G83" s="294"/>
      <c r="H83" s="294"/>
      <c r="I83" s="294"/>
      <c r="J83" s="294"/>
      <c r="K83" s="294"/>
      <c r="L83" s="294"/>
      <c r="M83" s="294"/>
      <c r="N83" s="294"/>
      <c r="O83" s="294"/>
      <c r="P83" s="294"/>
      <c r="Q83" s="294"/>
      <c r="R83" s="294"/>
      <c r="S83" s="294"/>
      <c r="T83" s="294"/>
      <c r="U83" s="294"/>
      <c r="V83" s="294"/>
      <c r="W83" s="294"/>
      <c r="X83" s="294"/>
    </row>
    <row r="84" spans="1:24" ht="13.5" customHeight="1">
      <c r="A84" s="294"/>
      <c r="B84" s="294"/>
      <c r="C84" s="294"/>
      <c r="D84" s="294"/>
      <c r="E84" s="294"/>
      <c r="F84" s="294"/>
      <c r="G84" s="294"/>
      <c r="H84" s="294"/>
      <c r="I84" s="294"/>
      <c r="J84" s="294"/>
      <c r="K84" s="294"/>
      <c r="L84" s="294"/>
      <c r="M84" s="294"/>
      <c r="N84" s="294"/>
      <c r="O84" s="294"/>
      <c r="P84" s="294"/>
      <c r="Q84" s="294"/>
      <c r="R84" s="294"/>
      <c r="S84" s="294"/>
      <c r="T84" s="294"/>
      <c r="U84" s="294"/>
      <c r="V84" s="294"/>
      <c r="W84" s="294"/>
      <c r="X84" s="294"/>
    </row>
    <row r="85" spans="1:24" ht="13.5" customHeight="1">
      <c r="A85" s="294"/>
      <c r="B85" s="294"/>
      <c r="C85" s="294"/>
      <c r="D85" s="294"/>
      <c r="E85" s="294"/>
      <c r="F85" s="294"/>
      <c r="G85" s="294"/>
      <c r="H85" s="294"/>
      <c r="I85" s="294"/>
      <c r="J85" s="294"/>
      <c r="K85" s="294"/>
      <c r="L85" s="294"/>
      <c r="M85" s="294"/>
      <c r="N85" s="294"/>
      <c r="O85" s="294"/>
      <c r="P85" s="294"/>
      <c r="Q85" s="294"/>
      <c r="R85" s="294"/>
      <c r="S85" s="294"/>
      <c r="T85" s="294"/>
      <c r="U85" s="294"/>
      <c r="V85" s="294"/>
      <c r="W85" s="294"/>
      <c r="X85" s="294"/>
    </row>
    <row r="86" spans="1:24" ht="13.5" customHeight="1">
      <c r="A86" s="294"/>
      <c r="B86" s="294"/>
      <c r="C86" s="294"/>
      <c r="D86" s="294"/>
      <c r="E86" s="294"/>
      <c r="F86" s="294"/>
      <c r="G86" s="294"/>
      <c r="H86" s="294"/>
      <c r="I86" s="294"/>
      <c r="J86" s="294"/>
      <c r="K86" s="294"/>
      <c r="L86" s="294"/>
      <c r="M86" s="294"/>
      <c r="N86" s="294"/>
      <c r="O86" s="294"/>
      <c r="P86" s="294"/>
      <c r="Q86" s="294"/>
      <c r="R86" s="294"/>
      <c r="S86" s="294"/>
      <c r="T86" s="294"/>
      <c r="U86" s="294"/>
      <c r="V86" s="294"/>
      <c r="W86" s="294"/>
      <c r="X86" s="294"/>
    </row>
    <row r="87" spans="1:24" ht="13.5" customHeight="1">
      <c r="A87" s="294"/>
      <c r="B87" s="294"/>
      <c r="C87" s="294"/>
      <c r="D87" s="294"/>
      <c r="E87" s="294"/>
      <c r="F87" s="294"/>
      <c r="G87" s="294"/>
      <c r="H87" s="294"/>
      <c r="I87" s="294"/>
      <c r="J87" s="294"/>
      <c r="K87" s="294"/>
      <c r="L87" s="294"/>
      <c r="M87" s="294"/>
      <c r="N87" s="294"/>
      <c r="O87" s="294"/>
      <c r="P87" s="294"/>
      <c r="Q87" s="294"/>
      <c r="R87" s="294"/>
      <c r="S87" s="294"/>
      <c r="T87" s="294"/>
      <c r="U87" s="294"/>
      <c r="V87" s="294"/>
      <c r="W87" s="294"/>
      <c r="X87" s="294"/>
    </row>
    <row r="88" spans="1:24" ht="13.5" customHeight="1">
      <c r="A88" s="294"/>
      <c r="B88" s="294"/>
      <c r="C88" s="294"/>
      <c r="D88" s="294"/>
      <c r="E88" s="294"/>
      <c r="F88" s="294"/>
      <c r="G88" s="294"/>
      <c r="H88" s="294"/>
      <c r="I88" s="294"/>
      <c r="J88" s="294"/>
      <c r="K88" s="294"/>
      <c r="L88" s="294"/>
      <c r="M88" s="294"/>
      <c r="N88" s="294"/>
      <c r="O88" s="294"/>
      <c r="P88" s="294"/>
      <c r="Q88" s="294"/>
      <c r="R88" s="294"/>
      <c r="S88" s="294"/>
      <c r="T88" s="294"/>
      <c r="U88" s="294"/>
      <c r="V88" s="294"/>
      <c r="W88" s="294"/>
      <c r="X88" s="294"/>
    </row>
    <row r="89" spans="1:24" ht="13.5" customHeight="1">
      <c r="A89" s="294"/>
      <c r="B89" s="294"/>
      <c r="C89" s="294"/>
      <c r="D89" s="294"/>
      <c r="E89" s="294"/>
      <c r="F89" s="294"/>
      <c r="G89" s="294"/>
      <c r="H89" s="294"/>
    </row>
    <row r="90" spans="1:24" ht="13.5" customHeight="1">
      <c r="A90" s="294"/>
      <c r="B90" s="294"/>
      <c r="C90" s="294"/>
      <c r="D90" s="294"/>
      <c r="E90" s="294"/>
      <c r="F90" s="294"/>
      <c r="G90" s="294"/>
      <c r="H90" s="294"/>
    </row>
  </sheetData>
  <mergeCells count="33">
    <mergeCell ref="A21:B21"/>
    <mergeCell ref="A22:B22"/>
    <mergeCell ref="A23:C23"/>
    <mergeCell ref="A24:C24"/>
    <mergeCell ref="A25:C25"/>
    <mergeCell ref="F32:H32"/>
    <mergeCell ref="A33:H38"/>
    <mergeCell ref="A26:C26"/>
    <mergeCell ref="A28:E28"/>
    <mergeCell ref="A30:E30"/>
    <mergeCell ref="F30:H30"/>
    <mergeCell ref="A32:E32"/>
    <mergeCell ref="A16:B16"/>
    <mergeCell ref="A17:B17"/>
    <mergeCell ref="A18:B18"/>
    <mergeCell ref="A20:B20"/>
    <mergeCell ref="A12:B12"/>
    <mergeCell ref="A13:B13"/>
    <mergeCell ref="A14:B14"/>
    <mergeCell ref="A15:B15"/>
    <mergeCell ref="A9:C9"/>
    <mergeCell ref="A10:C10"/>
    <mergeCell ref="A5:B5"/>
    <mergeCell ref="C5:D5"/>
    <mergeCell ref="A6:B6"/>
    <mergeCell ref="F6:G6"/>
    <mergeCell ref="A8:B8"/>
    <mergeCell ref="A1:D1"/>
    <mergeCell ref="E1:H1"/>
    <mergeCell ref="A3:B3"/>
    <mergeCell ref="C3:D3"/>
    <mergeCell ref="A4:B4"/>
    <mergeCell ref="C4:D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4"/>
  <sheetViews>
    <sheetView showGridLines="0" zoomScaleNormal="100" workbookViewId="0">
      <selection activeCell="L27" sqref="L27"/>
    </sheetView>
  </sheetViews>
  <sheetFormatPr defaultColWidth="10.140625" defaultRowHeight="15.95" customHeight="1"/>
  <cols>
    <col min="1" max="1" width="21" style="20" customWidth="1"/>
    <col min="2" max="2" width="9.28515625" style="20" customWidth="1"/>
    <col min="3" max="3" width="7"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10" ht="15.95" customHeight="1" thickBot="1">
      <c r="A1" s="567" t="s">
        <v>16</v>
      </c>
      <c r="B1" s="473"/>
      <c r="C1" s="474"/>
      <c r="D1" s="475"/>
      <c r="E1" s="476" t="s">
        <v>17</v>
      </c>
      <c r="F1" s="473"/>
      <c r="G1" s="477"/>
      <c r="H1" s="478"/>
    </row>
    <row r="2" spans="1:10" ht="15.95" customHeight="1" thickBot="1">
      <c r="A2" s="323"/>
      <c r="B2" s="324"/>
      <c r="C2" s="325"/>
      <c r="D2" s="22"/>
      <c r="E2" s="23"/>
      <c r="F2" s="24"/>
      <c r="G2" s="24"/>
      <c r="H2" s="25"/>
    </row>
    <row r="3" spans="1:10" ht="15.95" customHeight="1" thickBot="1">
      <c r="A3" s="571" t="s">
        <v>18</v>
      </c>
      <c r="B3" s="572"/>
      <c r="C3" s="328"/>
      <c r="D3" s="321" t="s">
        <v>19</v>
      </c>
      <c r="E3" s="570" t="s">
        <v>20</v>
      </c>
      <c r="F3" s="484"/>
      <c r="G3" s="576"/>
      <c r="H3" s="484"/>
    </row>
    <row r="4" spans="1:10" ht="15.95" customHeight="1" thickBot="1">
      <c r="A4" s="573" t="s">
        <v>21</v>
      </c>
      <c r="B4" s="471"/>
      <c r="C4" s="329"/>
      <c r="D4" s="321" t="s">
        <v>19</v>
      </c>
      <c r="E4" s="570" t="s">
        <v>166</v>
      </c>
      <c r="F4" s="484"/>
      <c r="G4" s="485"/>
      <c r="H4" s="484"/>
    </row>
    <row r="5" spans="1:10" ht="15.95" customHeight="1" thickBot="1">
      <c r="A5" s="573" t="s">
        <v>22</v>
      </c>
      <c r="B5" s="471"/>
      <c r="C5" s="329"/>
      <c r="D5" s="321" t="s">
        <v>19</v>
      </c>
      <c r="E5" s="570" t="s">
        <v>1</v>
      </c>
      <c r="F5" s="484"/>
      <c r="G5" s="579">
        <v>37</v>
      </c>
      <c r="H5" s="471"/>
    </row>
    <row r="6" spans="1:10" ht="15.95" customHeight="1" thickBot="1">
      <c r="A6" s="577" t="s">
        <v>23</v>
      </c>
      <c r="B6" s="578"/>
      <c r="C6" s="330"/>
      <c r="D6" s="322" t="s">
        <v>19</v>
      </c>
      <c r="E6" s="29">
        <f>G4/0.37</f>
        <v>0</v>
      </c>
      <c r="F6" s="574"/>
      <c r="G6" s="575"/>
      <c r="H6" s="25"/>
    </row>
    <row r="7" spans="1:10" ht="15.95" customHeight="1" thickBot="1">
      <c r="A7" s="320" t="str">
        <f>IF(C8+C13+C17+C21&gt;1,"Du skal kun skrive i 1 af de 4 felter for anciennitet",".")</f>
        <v>.</v>
      </c>
      <c r="B7" s="326"/>
      <c r="C7" s="333"/>
      <c r="D7" s="30"/>
      <c r="E7" s="31" t="str">
        <f>DATABANK!B20</f>
        <v>1.10.2017</v>
      </c>
      <c r="F7" s="31" t="s">
        <v>2</v>
      </c>
      <c r="G7" s="31" t="s">
        <v>3</v>
      </c>
      <c r="H7" s="32" t="s">
        <v>24</v>
      </c>
    </row>
    <row r="8" spans="1:10" ht="15.95" customHeight="1" thickBot="1">
      <c r="A8" s="595" t="s">
        <v>25</v>
      </c>
      <c r="B8" s="596"/>
      <c r="C8" s="334"/>
      <c r="D8" s="303" t="s">
        <v>160</v>
      </c>
      <c r="E8" s="33" t="s">
        <v>26</v>
      </c>
      <c r="F8" s="34">
        <f>DATABANK!B31*G5/37</f>
        <v>332738</v>
      </c>
      <c r="G8" s="34">
        <f t="shared" ref="G8:G24" si="0">ROUND(F8/12,2)</f>
        <v>27728.17</v>
      </c>
      <c r="H8" s="35"/>
    </row>
    <row r="9" spans="1:10" ht="15.95" customHeight="1">
      <c r="A9" s="580" t="s">
        <v>27</v>
      </c>
      <c r="B9" s="581"/>
      <c r="C9" s="582"/>
      <c r="D9" s="331">
        <f>DATABANK!C57</f>
        <v>4040.58</v>
      </c>
      <c r="E9" s="37" t="s">
        <v>4</v>
      </c>
      <c r="F9" s="17">
        <f>C8*G5/37*D9</f>
        <v>0</v>
      </c>
      <c r="G9" s="17">
        <f t="shared" si="0"/>
        <v>0</v>
      </c>
      <c r="H9" s="17"/>
    </row>
    <row r="10" spans="1:10" ht="15.95" customHeight="1">
      <c r="A10" s="568" t="s">
        <v>28</v>
      </c>
      <c r="B10" s="507"/>
      <c r="C10" s="569"/>
      <c r="D10" s="362">
        <f>(DATABANK!B34-DATABANK!B31)</f>
        <v>14416</v>
      </c>
      <c r="E10" s="273" t="s">
        <v>4</v>
      </c>
      <c r="F10" s="274">
        <f>C8*G5/37*D10</f>
        <v>0</v>
      </c>
      <c r="G10" s="274">
        <f t="shared" si="0"/>
        <v>0</v>
      </c>
      <c r="H10" s="274"/>
    </row>
    <row r="11" spans="1:10" ht="15.95" customHeight="1">
      <c r="A11" s="568" t="s">
        <v>29</v>
      </c>
      <c r="B11" s="507"/>
      <c r="C11" s="569"/>
      <c r="D11" s="362">
        <f>(DATABANK!B35-DATABANK!B34)</f>
        <v>4956</v>
      </c>
      <c r="E11" s="273" t="s">
        <v>4</v>
      </c>
      <c r="F11" s="274">
        <f>C8*G5/37*D11</f>
        <v>0</v>
      </c>
      <c r="G11" s="274">
        <f t="shared" si="0"/>
        <v>0</v>
      </c>
      <c r="H11" s="274"/>
    </row>
    <row r="12" spans="1:10" ht="15.95" customHeight="1">
      <c r="A12" s="599" t="s">
        <v>30</v>
      </c>
      <c r="B12" s="600"/>
      <c r="C12" s="601"/>
      <c r="D12" s="363">
        <f>(DATABANK!B37-DATABANK!B35)</f>
        <v>10151</v>
      </c>
      <c r="E12" s="364" t="s">
        <v>4</v>
      </c>
      <c r="F12" s="365">
        <f>C8*G5/37*D12</f>
        <v>0</v>
      </c>
      <c r="G12" s="365">
        <f t="shared" si="0"/>
        <v>0</v>
      </c>
      <c r="H12" s="365"/>
      <c r="J12" s="261"/>
    </row>
    <row r="13" spans="1:10" ht="15.95" customHeight="1">
      <c r="A13" s="594" t="s">
        <v>31</v>
      </c>
      <c r="B13" s="471"/>
      <c r="C13" s="329"/>
      <c r="D13" s="331">
        <f>(DATABANK!B35-DATABANK!B31)</f>
        <v>19372</v>
      </c>
      <c r="E13" s="37" t="s">
        <v>4</v>
      </c>
      <c r="F13" s="17">
        <f>C13*G5/37*D13</f>
        <v>0</v>
      </c>
      <c r="G13" s="17">
        <f t="shared" si="0"/>
        <v>0</v>
      </c>
      <c r="H13" s="17"/>
    </row>
    <row r="14" spans="1:10" ht="15.95" customHeight="1">
      <c r="A14" s="565" t="s">
        <v>32</v>
      </c>
      <c r="B14" s="499"/>
      <c r="C14" s="566"/>
      <c r="D14" s="332">
        <f>DATABANK!C57</f>
        <v>4040.58</v>
      </c>
      <c r="E14" s="40" t="s">
        <v>4</v>
      </c>
      <c r="F14" s="18">
        <f>C13*G5/37*D14</f>
        <v>0</v>
      </c>
      <c r="G14" s="18">
        <f t="shared" si="0"/>
        <v>0</v>
      </c>
      <c r="H14" s="18"/>
    </row>
    <row r="15" spans="1:10" ht="15.95" customHeight="1">
      <c r="A15" s="597" t="s">
        <v>33</v>
      </c>
      <c r="B15" s="502"/>
      <c r="C15" s="598"/>
      <c r="D15" s="362">
        <f>(DATABANK!B38-DATABANK!B35)</f>
        <v>15679</v>
      </c>
      <c r="E15" s="273" t="s">
        <v>4</v>
      </c>
      <c r="F15" s="274">
        <f>C13*G5/37*D15</f>
        <v>0</v>
      </c>
      <c r="G15" s="274">
        <f t="shared" si="0"/>
        <v>0</v>
      </c>
      <c r="H15" s="274"/>
    </row>
    <row r="16" spans="1:10" ht="15.95" customHeight="1">
      <c r="A16" s="562" t="s">
        <v>34</v>
      </c>
      <c r="B16" s="563"/>
      <c r="C16" s="564"/>
      <c r="D16" s="363">
        <f>(DATABANK!B39-DATABANK!B38)</f>
        <v>5380</v>
      </c>
      <c r="E16" s="364" t="s">
        <v>4</v>
      </c>
      <c r="F16" s="365">
        <f>C13*G5/37*D16</f>
        <v>0</v>
      </c>
      <c r="G16" s="365">
        <f t="shared" si="0"/>
        <v>0</v>
      </c>
      <c r="H16" s="365"/>
    </row>
    <row r="17" spans="1:10" ht="15.95" customHeight="1">
      <c r="A17" s="594" t="s">
        <v>35</v>
      </c>
      <c r="B17" s="471"/>
      <c r="C17" s="329"/>
      <c r="D17" s="331">
        <f>(DATABANK!B$40-DATABANK!B$31)</f>
        <v>45897</v>
      </c>
      <c r="E17" s="37" t="s">
        <v>4</v>
      </c>
      <c r="F17" s="17">
        <f>C17*G5/37*D17</f>
        <v>0</v>
      </c>
      <c r="G17" s="17">
        <f t="shared" si="0"/>
        <v>0</v>
      </c>
      <c r="H17" s="17"/>
    </row>
    <row r="18" spans="1:10" ht="15.95" customHeight="1">
      <c r="A18" s="565" t="s">
        <v>5</v>
      </c>
      <c r="B18" s="499"/>
      <c r="C18" s="566"/>
      <c r="D18" s="332">
        <v>0</v>
      </c>
      <c r="E18" s="40" t="s">
        <v>4</v>
      </c>
      <c r="F18" s="18">
        <f>C17*G5/37*D18</f>
        <v>0</v>
      </c>
      <c r="G18" s="18">
        <f t="shared" si="0"/>
        <v>0</v>
      </c>
      <c r="H18" s="18"/>
    </row>
    <row r="19" spans="1:10" ht="15.95" customHeight="1">
      <c r="A19" s="597" t="s">
        <v>36</v>
      </c>
      <c r="B19" s="502"/>
      <c r="C19" s="598"/>
      <c r="D19" s="362">
        <f>(DATABANK!B43-DATABANK!B40)</f>
        <v>19834</v>
      </c>
      <c r="E19" s="273" t="s">
        <v>4</v>
      </c>
      <c r="F19" s="274">
        <f>C17*G5/37*D19</f>
        <v>0</v>
      </c>
      <c r="G19" s="274">
        <f t="shared" si="0"/>
        <v>0</v>
      </c>
      <c r="H19" s="274"/>
    </row>
    <row r="20" spans="1:10" ht="15.95" customHeight="1">
      <c r="A20" s="562" t="s">
        <v>37</v>
      </c>
      <c r="B20" s="563"/>
      <c r="C20" s="564"/>
      <c r="D20" s="363">
        <f>(DATABANK!B44-DATABANK!B43)</f>
        <v>8902</v>
      </c>
      <c r="E20" s="364" t="s">
        <v>4</v>
      </c>
      <c r="F20" s="365">
        <f>C17*G5/37*D20</f>
        <v>0</v>
      </c>
      <c r="G20" s="365">
        <f t="shared" si="0"/>
        <v>0</v>
      </c>
      <c r="H20" s="365"/>
    </row>
    <row r="21" spans="1:10" ht="15.95" customHeight="1">
      <c r="A21" s="594" t="s">
        <v>38</v>
      </c>
      <c r="B21" s="471"/>
      <c r="C21" s="329"/>
      <c r="D21" s="331">
        <f>D17</f>
        <v>45897</v>
      </c>
      <c r="E21" s="37" t="s">
        <v>4</v>
      </c>
      <c r="F21" s="17">
        <f>C21*G5/37*D21</f>
        <v>0</v>
      </c>
      <c r="G21" s="17">
        <f t="shared" si="0"/>
        <v>0</v>
      </c>
      <c r="H21" s="17"/>
    </row>
    <row r="22" spans="1:10" ht="15.95" customHeight="1">
      <c r="A22" s="565" t="s">
        <v>39</v>
      </c>
      <c r="B22" s="499"/>
      <c r="C22" s="566"/>
      <c r="D22" s="332">
        <f>DATABANK!C60</f>
        <v>13468.6</v>
      </c>
      <c r="E22" s="40" t="s">
        <v>4</v>
      </c>
      <c r="F22" s="18">
        <f>C21*G5/37*D22</f>
        <v>0</v>
      </c>
      <c r="G22" s="18">
        <f t="shared" si="0"/>
        <v>0</v>
      </c>
      <c r="H22" s="18"/>
    </row>
    <row r="23" spans="1:10" ht="15.95" customHeight="1">
      <c r="A23" s="597" t="s">
        <v>36</v>
      </c>
      <c r="B23" s="502"/>
      <c r="C23" s="598"/>
      <c r="D23" s="362">
        <f>D19</f>
        <v>19834</v>
      </c>
      <c r="E23" s="273" t="s">
        <v>4</v>
      </c>
      <c r="F23" s="274">
        <f>C21*G5/37*D23</f>
        <v>0</v>
      </c>
      <c r="G23" s="274">
        <f t="shared" si="0"/>
        <v>0</v>
      </c>
      <c r="H23" s="274"/>
    </row>
    <row r="24" spans="1:10" ht="15.95" customHeight="1" thickBot="1">
      <c r="A24" s="590" t="s">
        <v>37</v>
      </c>
      <c r="B24" s="591"/>
      <c r="C24" s="592"/>
      <c r="D24" s="363">
        <f>D20</f>
        <v>8902</v>
      </c>
      <c r="E24" s="364" t="s">
        <v>4</v>
      </c>
      <c r="F24" s="365">
        <f>C21*G5/37*D24</f>
        <v>0</v>
      </c>
      <c r="G24" s="365">
        <f t="shared" si="0"/>
        <v>0</v>
      </c>
      <c r="H24" s="365"/>
    </row>
    <row r="25" spans="1:10" ht="15.95" customHeight="1" thickBot="1">
      <c r="A25" s="309"/>
      <c r="B25" s="310"/>
      <c r="C25" s="311"/>
      <c r="D25" s="46"/>
      <c r="E25" s="45"/>
      <c r="F25" s="47"/>
      <c r="G25" s="47"/>
      <c r="H25" s="48"/>
    </row>
    <row r="26" spans="1:10" ht="15.95" customHeight="1" thickBot="1">
      <c r="A26" s="515" t="s">
        <v>154</v>
      </c>
      <c r="B26" s="516"/>
      <c r="C26" s="277"/>
      <c r="D26" s="278">
        <f>DATABANK!C123</f>
        <v>6734.3</v>
      </c>
      <c r="E26" s="279" t="s">
        <v>8</v>
      </c>
      <c r="F26" s="280">
        <f t="shared" ref="F26:F32" si="1">D26*C26</f>
        <v>0</v>
      </c>
      <c r="G26" s="280">
        <f t="shared" ref="G26:G32" si="2">ROUND(F26/12,2)</f>
        <v>0</v>
      </c>
      <c r="H26" s="280"/>
      <c r="J26" s="261"/>
    </row>
    <row r="27" spans="1:10" ht="15.95" customHeight="1" thickBot="1">
      <c r="A27" s="517" t="s">
        <v>155</v>
      </c>
      <c r="B27" s="518"/>
      <c r="C27" s="277"/>
      <c r="D27" s="281">
        <f>DATABANK!C$95</f>
        <v>9697.39</v>
      </c>
      <c r="E27" s="273" t="s">
        <v>8</v>
      </c>
      <c r="F27" s="274">
        <f t="shared" si="1"/>
        <v>0</v>
      </c>
      <c r="G27" s="274">
        <f t="shared" si="2"/>
        <v>0</v>
      </c>
      <c r="H27" s="274"/>
    </row>
    <row r="28" spans="1:10" ht="15.95" customHeight="1" thickBot="1">
      <c r="A28" s="517" t="s">
        <v>156</v>
      </c>
      <c r="B28" s="518"/>
      <c r="C28" s="277"/>
      <c r="D28" s="281">
        <f>DATABANK!C$83</f>
        <v>13468.6</v>
      </c>
      <c r="E28" s="273" t="s">
        <v>8</v>
      </c>
      <c r="F28" s="274">
        <f t="shared" si="1"/>
        <v>0</v>
      </c>
      <c r="G28" s="274">
        <f t="shared" si="2"/>
        <v>0</v>
      </c>
      <c r="H28" s="274"/>
    </row>
    <row r="29" spans="1:10" ht="15.95" customHeight="1" thickBot="1">
      <c r="A29" s="517" t="s">
        <v>157</v>
      </c>
      <c r="B29" s="518"/>
      <c r="C29" s="277"/>
      <c r="D29" s="281">
        <f>DATABANK!C$84</f>
        <v>134.69</v>
      </c>
      <c r="E29" s="273" t="s">
        <v>12</v>
      </c>
      <c r="F29" s="274">
        <f t="shared" si="1"/>
        <v>0</v>
      </c>
      <c r="G29" s="274">
        <f t="shared" si="2"/>
        <v>0</v>
      </c>
      <c r="H29" s="274"/>
    </row>
    <row r="30" spans="1:10" ht="15.95" customHeight="1" thickBot="1">
      <c r="A30" s="517" t="s">
        <v>158</v>
      </c>
      <c r="B30" s="518"/>
      <c r="C30" s="277"/>
      <c r="D30" s="281">
        <f>DATABANK!C88</f>
        <v>4040.58</v>
      </c>
      <c r="E30" s="273" t="s">
        <v>8</v>
      </c>
      <c r="F30" s="274">
        <f t="shared" si="1"/>
        <v>0</v>
      </c>
      <c r="G30" s="274">
        <f t="shared" si="2"/>
        <v>0</v>
      </c>
      <c r="H30" s="274"/>
    </row>
    <row r="31" spans="1:10" ht="15.95" customHeight="1" thickBot="1">
      <c r="A31" s="508" t="s">
        <v>159</v>
      </c>
      <c r="B31" s="550"/>
      <c r="C31" s="300"/>
      <c r="D31" s="361">
        <f>DATABANK!C$89</f>
        <v>2020.29</v>
      </c>
      <c r="E31" s="282" t="s">
        <v>8</v>
      </c>
      <c r="F31" s="283">
        <f>D31*C31</f>
        <v>0</v>
      </c>
      <c r="G31" s="283">
        <f>ROUND(F31/12,2)</f>
        <v>0</v>
      </c>
      <c r="H31" s="283"/>
    </row>
    <row r="32" spans="1:10" ht="15.95" customHeight="1" thickBot="1">
      <c r="A32" s="510" t="s">
        <v>40</v>
      </c>
      <c r="B32" s="593"/>
      <c r="C32" s="298"/>
      <c r="D32" s="296">
        <f>DATABANK!$C$110</f>
        <v>13468.6</v>
      </c>
      <c r="E32" s="266" t="s">
        <v>8</v>
      </c>
      <c r="F32" s="267">
        <f t="shared" si="1"/>
        <v>0</v>
      </c>
      <c r="G32" s="267">
        <f t="shared" si="2"/>
        <v>0</v>
      </c>
      <c r="H32" s="267"/>
    </row>
    <row r="33" spans="1:12" ht="15.95" customHeight="1" thickBot="1">
      <c r="A33" s="52"/>
      <c r="B33" s="53"/>
      <c r="C33" s="297"/>
      <c r="D33" s="54"/>
      <c r="E33" s="55"/>
      <c r="F33" s="54"/>
      <c r="G33" s="54"/>
      <c r="H33" s="48"/>
      <c r="L33" s="20" t="s">
        <v>174</v>
      </c>
    </row>
    <row r="34" spans="1:12" ht="15.95" customHeight="1" thickBot="1">
      <c r="A34" s="504" t="s">
        <v>41</v>
      </c>
      <c r="B34" s="512"/>
      <c r="C34" s="26"/>
      <c r="D34" s="49">
        <f>DATABANK!$C$101</f>
        <v>43.68</v>
      </c>
      <c r="E34" s="37" t="s">
        <v>14</v>
      </c>
      <c r="F34" s="56">
        <f>ROUND(C34*D34,2)</f>
        <v>0</v>
      </c>
      <c r="G34" s="17">
        <f>ROUND(F34/12,2)</f>
        <v>0</v>
      </c>
      <c r="H34" s="17"/>
    </row>
    <row r="35" spans="1:12" ht="15.95" customHeight="1" thickBot="1">
      <c r="A35" s="513" t="s">
        <v>42</v>
      </c>
      <c r="B35" s="514"/>
      <c r="C35" s="26"/>
      <c r="D35" s="50">
        <f>DATABANK!$C$103</f>
        <v>20.2</v>
      </c>
      <c r="E35" s="40" t="s">
        <v>14</v>
      </c>
      <c r="F35" s="56">
        <f t="shared" ref="F35:F36" si="3">ROUND(C35*D35,2)</f>
        <v>0</v>
      </c>
      <c r="G35" s="18">
        <f>ROUND(F35/12,2)</f>
        <v>0</v>
      </c>
      <c r="H35" s="18"/>
    </row>
    <row r="36" spans="1:12" ht="15.95" customHeight="1" thickBot="1">
      <c r="A36" s="522" t="s">
        <v>43</v>
      </c>
      <c r="B36" s="523"/>
      <c r="C36" s="26"/>
      <c r="D36" s="51">
        <f>DATABANK!$C$104</f>
        <v>34.799999999999997</v>
      </c>
      <c r="E36" s="43" t="s">
        <v>14</v>
      </c>
      <c r="F36" s="56">
        <f t="shared" si="3"/>
        <v>0</v>
      </c>
      <c r="G36" s="19">
        <f>ROUND(F36/12,2)</f>
        <v>0</v>
      </c>
      <c r="H36" s="19"/>
    </row>
    <row r="37" spans="1:12" ht="15.95" customHeight="1" thickBot="1">
      <c r="A37" s="519"/>
      <c r="B37" s="520"/>
      <c r="C37" s="520"/>
      <c r="D37" s="58"/>
      <c r="E37" s="59"/>
      <c r="F37" s="58"/>
      <c r="G37" s="58"/>
      <c r="H37" s="58"/>
    </row>
    <row r="38" spans="1:12" ht="15.95" customHeight="1">
      <c r="A38" s="584" t="s">
        <v>44</v>
      </c>
      <c r="B38" s="505"/>
      <c r="C38" s="505"/>
      <c r="D38" s="60">
        <f>DATABANK!C69</f>
        <v>17509.18</v>
      </c>
      <c r="E38" s="37" t="s">
        <v>4</v>
      </c>
      <c r="F38" s="17">
        <f>(C6+C4+C3)*G5/37*D38</f>
        <v>0</v>
      </c>
      <c r="G38" s="17">
        <f t="shared" ref="G38:G45" si="4">ROUND(F38/12,2)</f>
        <v>0</v>
      </c>
      <c r="H38" s="17"/>
    </row>
    <row r="39" spans="1:12" ht="15.95" customHeight="1">
      <c r="A39" s="585" t="s">
        <v>45</v>
      </c>
      <c r="B39" s="586"/>
      <c r="C39" s="587"/>
      <c r="D39" s="61">
        <f>DATABANK!C70</f>
        <v>121.22</v>
      </c>
      <c r="E39" s="40" t="s">
        <v>14</v>
      </c>
      <c r="F39" s="262">
        <f>ROUNDUP(2*MAX($G4-$G5/0.37/100*750,0),0)/2*D39*(C6+C4+C3)</f>
        <v>0</v>
      </c>
      <c r="G39" s="18">
        <f>ROUND(F39/12,2)</f>
        <v>0</v>
      </c>
      <c r="H39" s="18"/>
      <c r="J39" s="261"/>
    </row>
    <row r="40" spans="1:12" ht="15.95" customHeight="1">
      <c r="A40" s="506" t="s">
        <v>11</v>
      </c>
      <c r="B40" s="507"/>
      <c r="C40" s="507"/>
      <c r="D40" s="276">
        <f>IF(C6=1,DATABANK!C91,DATABANK!C93)</f>
        <v>3299.81</v>
      </c>
      <c r="E40" s="273" t="s">
        <v>4</v>
      </c>
      <c r="F40" s="274">
        <f>D40</f>
        <v>3299.81</v>
      </c>
      <c r="G40" s="274">
        <f t="shared" si="4"/>
        <v>274.98</v>
      </c>
      <c r="H40" s="274"/>
    </row>
    <row r="41" spans="1:12" ht="15.95" customHeight="1">
      <c r="A41" s="506" t="s">
        <v>9</v>
      </c>
      <c r="B41" s="507"/>
      <c r="C41" s="507"/>
      <c r="D41" s="276">
        <f>DATABANK!C$78</f>
        <v>2154.98</v>
      </c>
      <c r="E41" s="273" t="s">
        <v>4</v>
      </c>
      <c r="F41" s="274">
        <f>D41</f>
        <v>2154.98</v>
      </c>
      <c r="G41" s="274">
        <f t="shared" si="4"/>
        <v>179.58</v>
      </c>
      <c r="H41" s="274"/>
    </row>
    <row r="42" spans="1:12" ht="15.95" customHeight="1">
      <c r="A42" s="513" t="s">
        <v>22</v>
      </c>
      <c r="B42" s="583"/>
      <c r="C42" s="583"/>
      <c r="D42" s="39">
        <f>DATABANK!C97</f>
        <v>38116.14</v>
      </c>
      <c r="E42" s="40" t="s">
        <v>4</v>
      </c>
      <c r="F42" s="18">
        <f>C5*G5/37*D42</f>
        <v>0</v>
      </c>
      <c r="G42" s="18">
        <f t="shared" si="4"/>
        <v>0</v>
      </c>
      <c r="H42" s="18"/>
    </row>
    <row r="43" spans="1:12" ht="15.95" customHeight="1">
      <c r="A43" s="513" t="s">
        <v>46</v>
      </c>
      <c r="B43" s="583"/>
      <c r="C43" s="583"/>
      <c r="D43" s="39">
        <f>DATABANK!C100</f>
        <v>25051.599999999999</v>
      </c>
      <c r="E43" s="40" t="s">
        <v>4</v>
      </c>
      <c r="F43" s="18">
        <f>(C3+C4)*G5/37*D43</f>
        <v>0</v>
      </c>
      <c r="G43" s="18">
        <f t="shared" si="4"/>
        <v>0</v>
      </c>
      <c r="H43" s="18"/>
    </row>
    <row r="44" spans="1:12" ht="15.95" customHeight="1">
      <c r="A44" s="506" t="s">
        <v>47</v>
      </c>
      <c r="B44" s="507"/>
      <c r="C44" s="507"/>
      <c r="D44" s="276">
        <f>DATABANK!C79</f>
        <v>404.06</v>
      </c>
      <c r="E44" s="273" t="s">
        <v>4</v>
      </c>
      <c r="F44" s="274">
        <f>D44*C3</f>
        <v>0</v>
      </c>
      <c r="G44" s="274">
        <f t="shared" si="4"/>
        <v>0</v>
      </c>
      <c r="H44" s="274"/>
    </row>
    <row r="45" spans="1:12" ht="15.95" customHeight="1" thickBot="1">
      <c r="A45" s="588" t="s">
        <v>51</v>
      </c>
      <c r="B45" s="523"/>
      <c r="C45" s="589"/>
      <c r="D45" s="62">
        <f>DATABANK!C102</f>
        <v>25.48</v>
      </c>
      <c r="E45" s="43" t="s">
        <v>14</v>
      </c>
      <c r="F45" s="57">
        <f>IF(C3+C4=1,G4,"0")*D45</f>
        <v>0</v>
      </c>
      <c r="G45" s="19">
        <f t="shared" si="4"/>
        <v>0</v>
      </c>
      <c r="H45" s="19"/>
    </row>
    <row r="46" spans="1:12" ht="15.95" customHeight="1" thickBot="1">
      <c r="A46" s="63"/>
      <c r="B46" s="64"/>
      <c r="C46" s="65"/>
      <c r="D46" s="66"/>
      <c r="E46" s="67"/>
      <c r="F46" s="68"/>
      <c r="G46" s="68"/>
      <c r="H46" s="68"/>
    </row>
    <row r="47" spans="1:12" ht="15.95" customHeight="1" thickBot="1">
      <c r="A47" s="536" t="s">
        <v>48</v>
      </c>
      <c r="B47" s="525"/>
      <c r="C47" s="525"/>
      <c r="D47" s="525"/>
      <c r="E47" s="478"/>
      <c r="F47" s="34">
        <f>SUM(F8:F45)</f>
        <v>338192.79</v>
      </c>
      <c r="G47" s="34">
        <f>ROUND(F47/12,2)</f>
        <v>28182.73</v>
      </c>
      <c r="H47" s="34">
        <f>SUM(H8:H45)</f>
        <v>0</v>
      </c>
    </row>
    <row r="48" spans="1:12" ht="15.95" customHeight="1" thickBot="1">
      <c r="A48" s="69"/>
      <c r="B48" s="70"/>
      <c r="C48" s="71"/>
      <c r="D48" s="72"/>
      <c r="E48" s="73"/>
      <c r="F48" s="74"/>
      <c r="G48" s="75"/>
      <c r="H48" s="76"/>
    </row>
    <row r="49" spans="1:8" ht="15.95" customHeight="1" thickBot="1">
      <c r="A49" s="537" t="s">
        <v>49</v>
      </c>
      <c r="B49" s="525"/>
      <c r="C49" s="525"/>
      <c r="D49" s="525"/>
      <c r="E49" s="478"/>
      <c r="F49" s="538">
        <f>H47-G47</f>
        <v>-28182.73</v>
      </c>
      <c r="G49" s="478"/>
      <c r="H49" s="471"/>
    </row>
    <row r="50" spans="1:8" ht="15.95" customHeight="1" thickBot="1">
      <c r="A50" s="77"/>
      <c r="B50" s="78"/>
      <c r="C50" s="79"/>
      <c r="D50" s="80"/>
      <c r="E50" s="81"/>
      <c r="F50" s="82"/>
      <c r="G50" s="82"/>
      <c r="H50" s="83"/>
    </row>
    <row r="51" spans="1:8" ht="15.95" customHeight="1" thickBot="1">
      <c r="A51" s="524" t="s">
        <v>50</v>
      </c>
      <c r="B51" s="525"/>
      <c r="C51" s="525"/>
      <c r="D51" s="525"/>
      <c r="E51" s="478"/>
      <c r="F51" s="526"/>
      <c r="G51" s="525"/>
      <c r="H51" s="478"/>
    </row>
    <row r="52" spans="1:8" ht="15.95" customHeight="1">
      <c r="A52" s="527"/>
      <c r="B52" s="528"/>
      <c r="C52" s="528"/>
      <c r="D52" s="528"/>
      <c r="E52" s="528"/>
      <c r="F52" s="528"/>
      <c r="G52" s="528"/>
      <c r="H52" s="529"/>
    </row>
    <row r="53" spans="1:8" ht="15.95" customHeight="1">
      <c r="A53" s="530"/>
      <c r="B53" s="531"/>
      <c r="C53" s="531"/>
      <c r="D53" s="531"/>
      <c r="E53" s="531"/>
      <c r="F53" s="531"/>
      <c r="G53" s="531"/>
      <c r="H53" s="532"/>
    </row>
    <row r="54" spans="1:8" ht="15.95" customHeight="1" thickBot="1">
      <c r="A54" s="533"/>
      <c r="B54" s="534"/>
      <c r="C54" s="534"/>
      <c r="D54" s="534"/>
      <c r="E54" s="534"/>
      <c r="F54" s="534"/>
      <c r="G54" s="534"/>
      <c r="H54" s="535"/>
    </row>
  </sheetData>
  <mergeCells count="55">
    <mergeCell ref="A37:C37"/>
    <mergeCell ref="A51:E51"/>
    <mergeCell ref="F49:H49"/>
    <mergeCell ref="A49:E49"/>
    <mergeCell ref="A47:E47"/>
    <mergeCell ref="A40:C40"/>
    <mergeCell ref="A41:C41"/>
    <mergeCell ref="A44:C44"/>
    <mergeCell ref="A30:B30"/>
    <mergeCell ref="E5:F5"/>
    <mergeCell ref="A21:B21"/>
    <mergeCell ref="A13:B13"/>
    <mergeCell ref="A8:B8"/>
    <mergeCell ref="A20:C20"/>
    <mergeCell ref="A19:C19"/>
    <mergeCell ref="A18:C18"/>
    <mergeCell ref="A12:C12"/>
    <mergeCell ref="A11:C11"/>
    <mergeCell ref="A29:B29"/>
    <mergeCell ref="A28:B28"/>
    <mergeCell ref="A27:B27"/>
    <mergeCell ref="A17:B17"/>
    <mergeCell ref="A15:C15"/>
    <mergeCell ref="A23:C23"/>
    <mergeCell ref="A52:H54"/>
    <mergeCell ref="A9:C9"/>
    <mergeCell ref="A26:B26"/>
    <mergeCell ref="A43:C43"/>
    <mergeCell ref="A42:C42"/>
    <mergeCell ref="A36:B36"/>
    <mergeCell ref="A35:B35"/>
    <mergeCell ref="A34:B34"/>
    <mergeCell ref="A38:C38"/>
    <mergeCell ref="A39:C39"/>
    <mergeCell ref="A45:C45"/>
    <mergeCell ref="F51:H51"/>
    <mergeCell ref="A24:C24"/>
    <mergeCell ref="A32:B32"/>
    <mergeCell ref="A22:C22"/>
    <mergeCell ref="A31:B31"/>
    <mergeCell ref="A16:C16"/>
    <mergeCell ref="A14:C14"/>
    <mergeCell ref="E1:H1"/>
    <mergeCell ref="A1:D1"/>
    <mergeCell ref="A10:C10"/>
    <mergeCell ref="E4:F4"/>
    <mergeCell ref="E3:F3"/>
    <mergeCell ref="A3:B3"/>
    <mergeCell ref="A4:B4"/>
    <mergeCell ref="A5:B5"/>
    <mergeCell ref="F6:G6"/>
    <mergeCell ref="G3:H3"/>
    <mergeCell ref="A6:B6"/>
    <mergeCell ref="G4:H4"/>
    <mergeCell ref="G5:H5"/>
  </mergeCells>
  <pageMargins left="1.01" right="0.78740200000000005" top="0.39" bottom="0.38" header="0" footer="0"/>
  <pageSetup scale="84"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2"/>
  <sheetViews>
    <sheetView zoomScaleNormal="100" workbookViewId="0">
      <selection activeCell="G4" sqref="G4:H4"/>
    </sheetView>
  </sheetViews>
  <sheetFormatPr defaultColWidth="10.140625" defaultRowHeight="13.5" customHeight="1"/>
  <cols>
    <col min="1" max="1" width="21" style="199" customWidth="1"/>
    <col min="2" max="2" width="9.28515625" style="199" customWidth="1"/>
    <col min="3" max="3" width="7" style="199" customWidth="1"/>
    <col min="4" max="4" width="12.140625" style="199" customWidth="1"/>
    <col min="5" max="5" width="16.140625" style="199" customWidth="1"/>
    <col min="6" max="8" width="12.140625" style="199" customWidth="1"/>
    <col min="9" max="9" width="16.7109375" style="199" bestFit="1" customWidth="1"/>
    <col min="10" max="256" width="10.140625" style="199" customWidth="1"/>
  </cols>
  <sheetData>
    <row r="1" spans="1:24" ht="16.5" customHeight="1" thickBot="1">
      <c r="A1" s="472" t="s">
        <v>162</v>
      </c>
      <c r="B1" s="473"/>
      <c r="C1" s="474"/>
      <c r="D1" s="475"/>
      <c r="E1" s="476" t="s">
        <v>17</v>
      </c>
      <c r="F1" s="473"/>
      <c r="G1" s="477"/>
      <c r="H1" s="478"/>
      <c r="I1" s="294"/>
      <c r="J1" s="294"/>
      <c r="K1" s="294"/>
      <c r="L1" s="294"/>
      <c r="M1" s="294"/>
      <c r="N1" s="294"/>
      <c r="O1" s="294"/>
      <c r="P1" s="294"/>
      <c r="Q1" s="294"/>
      <c r="R1" s="294"/>
      <c r="S1" s="294"/>
      <c r="T1" s="294"/>
      <c r="U1" s="294"/>
      <c r="V1" s="294"/>
      <c r="W1" s="294"/>
      <c r="X1" s="294"/>
    </row>
    <row r="2" spans="1:24" ht="16.5" customHeight="1" thickBot="1">
      <c r="A2" s="369"/>
      <c r="B2" s="370"/>
      <c r="C2" s="371"/>
      <c r="D2" s="287"/>
      <c r="E2" s="372"/>
      <c r="F2" s="373"/>
      <c r="G2" s="373"/>
      <c r="H2" s="374"/>
      <c r="I2" s="294"/>
      <c r="J2" s="294"/>
      <c r="K2" s="294"/>
      <c r="L2" s="294"/>
      <c r="M2" s="294"/>
      <c r="N2" s="294"/>
      <c r="O2" s="294"/>
      <c r="P2" s="294"/>
      <c r="Q2" s="294"/>
      <c r="R2" s="294"/>
      <c r="S2" s="294"/>
      <c r="T2" s="294"/>
      <c r="U2" s="294"/>
      <c r="V2" s="294"/>
      <c r="W2" s="294"/>
      <c r="X2" s="294"/>
    </row>
    <row r="3" spans="1:24" ht="16.5" customHeight="1" thickBot="1">
      <c r="A3" s="602" t="s">
        <v>18</v>
      </c>
      <c r="B3" s="471"/>
      <c r="C3" s="26"/>
      <c r="D3" s="27" t="s">
        <v>19</v>
      </c>
      <c r="E3" s="570" t="s">
        <v>20</v>
      </c>
      <c r="F3" s="484"/>
      <c r="G3" s="576"/>
      <c r="H3" s="484"/>
      <c r="I3" s="294"/>
      <c r="J3" s="294"/>
      <c r="K3" s="294"/>
      <c r="L3" s="294"/>
      <c r="M3" s="294"/>
      <c r="N3" s="294"/>
      <c r="O3" s="294"/>
      <c r="P3" s="294"/>
      <c r="Q3" s="294"/>
      <c r="R3" s="294"/>
      <c r="S3" s="294"/>
      <c r="T3" s="294"/>
      <c r="U3" s="294"/>
      <c r="V3" s="294"/>
      <c r="W3" s="294"/>
      <c r="X3" s="294"/>
    </row>
    <row r="4" spans="1:24" ht="16.5" customHeight="1" thickBot="1">
      <c r="A4" s="602" t="s">
        <v>21</v>
      </c>
      <c r="B4" s="471"/>
      <c r="C4" s="26"/>
      <c r="D4" s="27" t="s">
        <v>19</v>
      </c>
      <c r="E4" s="570" t="s">
        <v>166</v>
      </c>
      <c r="F4" s="484"/>
      <c r="G4" s="543"/>
      <c r="H4" s="484"/>
      <c r="I4" s="294"/>
      <c r="J4" s="294"/>
      <c r="K4" s="294"/>
      <c r="L4" s="294"/>
      <c r="M4" s="294"/>
      <c r="N4" s="294"/>
      <c r="O4" s="294"/>
      <c r="P4" s="294"/>
      <c r="Q4" s="294"/>
      <c r="R4" s="294"/>
      <c r="S4" s="294"/>
      <c r="T4" s="294"/>
      <c r="U4" s="294"/>
      <c r="V4" s="294"/>
      <c r="W4" s="294"/>
      <c r="X4" s="294"/>
    </row>
    <row r="5" spans="1:24" ht="16.5" customHeight="1" thickBot="1">
      <c r="A5" s="602" t="s">
        <v>22</v>
      </c>
      <c r="B5" s="471"/>
      <c r="C5" s="26"/>
      <c r="D5" s="27" t="s">
        <v>19</v>
      </c>
      <c r="E5" s="570" t="s">
        <v>1</v>
      </c>
      <c r="F5" s="484"/>
      <c r="G5" s="579">
        <v>37</v>
      </c>
      <c r="H5" s="471"/>
      <c r="I5" s="294"/>
      <c r="J5" s="294"/>
      <c r="K5" s="294"/>
      <c r="L5" s="294"/>
      <c r="M5" s="294"/>
      <c r="N5" s="294"/>
      <c r="O5" s="294"/>
      <c r="P5" s="294"/>
      <c r="Q5" s="294"/>
      <c r="R5" s="294"/>
      <c r="S5" s="294"/>
      <c r="T5" s="294"/>
      <c r="U5" s="294"/>
      <c r="V5" s="294"/>
      <c r="W5" s="294"/>
      <c r="X5" s="294"/>
    </row>
    <row r="6" spans="1:24" ht="16.5" customHeight="1" thickBot="1">
      <c r="A6" s="602" t="s">
        <v>23</v>
      </c>
      <c r="B6" s="471"/>
      <c r="C6" s="26"/>
      <c r="D6" s="28" t="s">
        <v>19</v>
      </c>
      <c r="E6" s="375">
        <f>G4/0.37</f>
        <v>0</v>
      </c>
      <c r="F6" s="603"/>
      <c r="G6" s="604"/>
      <c r="H6" s="344"/>
      <c r="I6" s="294"/>
      <c r="J6" s="294"/>
      <c r="K6" s="294"/>
      <c r="L6" s="294"/>
      <c r="M6" s="294"/>
      <c r="N6" s="294"/>
      <c r="O6" s="294"/>
      <c r="P6" s="294"/>
      <c r="Q6" s="294"/>
      <c r="R6" s="294"/>
      <c r="S6" s="294"/>
      <c r="T6" s="294"/>
      <c r="U6" s="294"/>
      <c r="V6" s="294"/>
      <c r="W6" s="294"/>
      <c r="X6" s="294"/>
    </row>
    <row r="7" spans="1:24" ht="16.5" customHeight="1" thickBot="1">
      <c r="A7" s="304"/>
      <c r="B7" s="305"/>
      <c r="C7" s="306" t="s">
        <v>172</v>
      </c>
      <c r="D7" s="307"/>
      <c r="E7" s="312" t="str">
        <f>DATABANK!B20</f>
        <v>1.10.2017</v>
      </c>
      <c r="F7" s="314" t="s">
        <v>2</v>
      </c>
      <c r="G7" s="314" t="s">
        <v>3</v>
      </c>
      <c r="H7" s="452" t="s">
        <v>24</v>
      </c>
      <c r="I7" s="445" t="s">
        <v>169</v>
      </c>
      <c r="J7" s="294"/>
      <c r="K7" s="294"/>
      <c r="L7" s="294"/>
      <c r="M7" s="294"/>
      <c r="N7" s="294"/>
      <c r="O7" s="294"/>
      <c r="P7" s="294"/>
      <c r="Q7" s="294"/>
      <c r="R7" s="294"/>
      <c r="S7" s="294"/>
      <c r="T7" s="294"/>
      <c r="U7" s="294"/>
      <c r="V7" s="294"/>
      <c r="W7" s="294"/>
      <c r="X7" s="294"/>
    </row>
    <row r="8" spans="1:24" ht="16.7" customHeight="1" thickBot="1">
      <c r="A8" s="541" t="s">
        <v>161</v>
      </c>
      <c r="B8" s="542"/>
      <c r="C8" s="336"/>
      <c r="D8" s="318" t="s">
        <v>160</v>
      </c>
      <c r="E8" s="319" t="s">
        <v>161</v>
      </c>
      <c r="F8" s="315">
        <f>DATABANK!B42</f>
        <v>389806</v>
      </c>
      <c r="G8" s="315">
        <f t="shared" ref="G8:G10" si="0">ROUND(F8/12,2)</f>
        <v>32483.83</v>
      </c>
      <c r="H8" s="317"/>
      <c r="I8" s="396"/>
      <c r="J8" s="294"/>
      <c r="K8" s="294"/>
      <c r="L8" s="294"/>
      <c r="M8" s="294"/>
      <c r="N8" s="294"/>
      <c r="O8" s="294"/>
      <c r="P8" s="294"/>
      <c r="Q8" s="294"/>
      <c r="R8" s="294"/>
      <c r="S8" s="294"/>
      <c r="T8" s="294"/>
      <c r="U8" s="294"/>
      <c r="V8" s="294"/>
      <c r="W8" s="294"/>
      <c r="X8" s="294"/>
    </row>
    <row r="9" spans="1:24" ht="16.7" customHeight="1">
      <c r="A9" s="580" t="s">
        <v>27</v>
      </c>
      <c r="B9" s="581"/>
      <c r="C9" s="581"/>
      <c r="D9" s="308">
        <f>DATABANK!C61</f>
        <v>17509.18</v>
      </c>
      <c r="E9" s="313" t="s">
        <v>4</v>
      </c>
      <c r="F9" s="316">
        <f>ROUND(G5/37*D9,2)</f>
        <v>17509.18</v>
      </c>
      <c r="G9" s="316">
        <f t="shared" si="0"/>
        <v>1459.1</v>
      </c>
      <c r="H9" s="316"/>
      <c r="I9" s="447"/>
      <c r="J9" s="294"/>
      <c r="K9" s="294"/>
      <c r="L9" s="294"/>
      <c r="M9" s="294"/>
      <c r="N9" s="294"/>
      <c r="O9" s="294"/>
      <c r="P9" s="294"/>
      <c r="Q9" s="294"/>
      <c r="R9" s="294"/>
      <c r="S9" s="294"/>
      <c r="T9" s="294"/>
      <c r="U9" s="294"/>
      <c r="V9" s="294"/>
      <c r="W9" s="294"/>
      <c r="X9" s="294"/>
    </row>
    <row r="10" spans="1:24" ht="16.7" customHeight="1">
      <c r="A10" s="605" t="s">
        <v>28</v>
      </c>
      <c r="B10" s="606"/>
      <c r="C10" s="606"/>
      <c r="D10" s="366">
        <f>(DATABANK!B45-DATABANK!B42)</f>
        <v>26712</v>
      </c>
      <c r="E10" s="367" t="s">
        <v>4</v>
      </c>
      <c r="F10" s="368">
        <f>ROUND(G5/37*D10,2)</f>
        <v>26712</v>
      </c>
      <c r="G10" s="368">
        <f t="shared" si="0"/>
        <v>2226</v>
      </c>
      <c r="H10" s="368"/>
      <c r="I10" s="447"/>
      <c r="J10" s="294"/>
      <c r="K10" s="294"/>
      <c r="L10" s="294"/>
      <c r="M10" s="294"/>
      <c r="N10" s="294"/>
      <c r="O10" s="294"/>
      <c r="P10" s="294"/>
      <c r="Q10" s="294"/>
      <c r="R10" s="294"/>
      <c r="S10" s="294"/>
      <c r="T10" s="294"/>
      <c r="U10" s="294"/>
      <c r="V10" s="294"/>
      <c r="W10" s="294"/>
      <c r="X10" s="294"/>
    </row>
    <row r="11" spans="1:24" ht="16.7" customHeight="1">
      <c r="A11" s="607" t="s">
        <v>163</v>
      </c>
      <c r="B11" s="608"/>
      <c r="C11" s="608"/>
      <c r="D11" s="459">
        <f>(DATABANK!B46-DATABANK!B45)</f>
        <v>9398</v>
      </c>
      <c r="E11" s="460" t="s">
        <v>4</v>
      </c>
      <c r="F11" s="461">
        <f>ROUND(G5/37*D11,2)</f>
        <v>9398</v>
      </c>
      <c r="G11" s="461">
        <f>ROUND(F11/12,2)</f>
        <v>783.17</v>
      </c>
      <c r="H11" s="461"/>
      <c r="I11" s="447"/>
      <c r="J11" s="294"/>
      <c r="K11" s="294"/>
      <c r="L11" s="294"/>
      <c r="M11" s="294"/>
      <c r="N11" s="294"/>
      <c r="O11" s="294"/>
      <c r="P11" s="294"/>
      <c r="Q11" s="294"/>
      <c r="R11" s="294"/>
      <c r="S11" s="294"/>
      <c r="T11" s="294"/>
      <c r="U11" s="294"/>
      <c r="V11" s="294"/>
      <c r="W11" s="294"/>
      <c r="X11" s="294"/>
    </row>
    <row r="12" spans="1:24" ht="16.7" customHeight="1" thickBot="1">
      <c r="A12" s="462" t="s">
        <v>170</v>
      </c>
      <c r="B12" s="463"/>
      <c r="C12" s="463"/>
      <c r="D12" s="456">
        <f>(DATABANK!C59)</f>
        <v>9428.02</v>
      </c>
      <c r="E12" s="457" t="s">
        <v>4</v>
      </c>
      <c r="F12" s="458">
        <f>ROUND(G5/37*D12,2)</f>
        <v>9428.02</v>
      </c>
      <c r="G12" s="458">
        <f>ROUND(F12/12,2)</f>
        <v>785.67</v>
      </c>
      <c r="H12" s="464"/>
      <c r="I12" s="451">
        <f>0.173*G12</f>
        <v>135.92090999999999</v>
      </c>
      <c r="J12" s="294"/>
      <c r="K12" s="294"/>
      <c r="L12" s="294"/>
      <c r="M12" s="294"/>
      <c r="N12" s="294"/>
      <c r="O12" s="294"/>
      <c r="P12" s="294"/>
      <c r="Q12" s="294"/>
      <c r="R12" s="294"/>
      <c r="S12" s="294"/>
      <c r="T12" s="294"/>
      <c r="U12" s="294"/>
      <c r="V12" s="294"/>
      <c r="W12" s="294"/>
      <c r="X12" s="294"/>
    </row>
    <row r="13" spans="1:24" ht="15.75" customHeight="1" thickBot="1">
      <c r="A13" s="353"/>
      <c r="B13" s="354"/>
      <c r="C13" s="355"/>
      <c r="D13" s="356"/>
      <c r="E13" s="355"/>
      <c r="F13" s="357"/>
      <c r="G13" s="357"/>
      <c r="H13" s="358"/>
      <c r="I13" s="446"/>
      <c r="J13" s="294"/>
      <c r="K13" s="294"/>
      <c r="L13" s="294"/>
      <c r="M13" s="294"/>
      <c r="N13" s="294"/>
      <c r="O13" s="294"/>
      <c r="P13" s="294"/>
      <c r="Q13" s="294"/>
      <c r="R13" s="294"/>
      <c r="S13" s="294"/>
      <c r="T13" s="294"/>
      <c r="U13" s="294"/>
      <c r="V13" s="294"/>
      <c r="W13" s="294"/>
      <c r="X13" s="294"/>
    </row>
    <row r="14" spans="1:24" ht="15.75" customHeight="1" thickBot="1">
      <c r="A14" s="515" t="s">
        <v>154</v>
      </c>
      <c r="B14" s="516"/>
      <c r="C14" s="277"/>
      <c r="D14" s="278">
        <f>DATABANK!C123</f>
        <v>6734.3</v>
      </c>
      <c r="E14" s="279" t="s">
        <v>8</v>
      </c>
      <c r="F14" s="280">
        <f t="shared" ref="F14:F20" si="1">D14*C14</f>
        <v>0</v>
      </c>
      <c r="G14" s="280">
        <f t="shared" ref="G14:G20" si="2">ROUND(F14/12,2)</f>
        <v>0</v>
      </c>
      <c r="H14" s="280"/>
      <c r="I14" s="450">
        <f t="shared" ref="I14:I33" si="3">0.173*G14</f>
        <v>0</v>
      </c>
      <c r="J14" s="295"/>
      <c r="K14" s="294"/>
      <c r="L14" s="294"/>
      <c r="M14" s="294"/>
      <c r="N14" s="294"/>
      <c r="O14" s="294"/>
      <c r="P14" s="294"/>
      <c r="Q14" s="294"/>
      <c r="R14" s="294"/>
      <c r="S14" s="294"/>
      <c r="T14" s="294"/>
      <c r="U14" s="294"/>
      <c r="V14" s="294"/>
      <c r="W14" s="294"/>
      <c r="X14" s="294"/>
    </row>
    <row r="15" spans="1:24" ht="15.75" customHeight="1" thickBot="1">
      <c r="A15" s="517" t="s">
        <v>155</v>
      </c>
      <c r="B15" s="518"/>
      <c r="C15" s="277"/>
      <c r="D15" s="281">
        <f>DATABANK!C$95</f>
        <v>9697.39</v>
      </c>
      <c r="E15" s="273" t="s">
        <v>8</v>
      </c>
      <c r="F15" s="274">
        <f t="shared" si="1"/>
        <v>0</v>
      </c>
      <c r="G15" s="274">
        <f t="shared" si="2"/>
        <v>0</v>
      </c>
      <c r="H15" s="274"/>
      <c r="I15" s="450">
        <f t="shared" si="3"/>
        <v>0</v>
      </c>
      <c r="J15" s="294"/>
      <c r="K15" s="294"/>
      <c r="L15" s="294"/>
      <c r="M15" s="294"/>
      <c r="N15" s="294"/>
      <c r="O15" s="294"/>
      <c r="P15" s="294"/>
      <c r="Q15" s="294"/>
      <c r="R15" s="294"/>
      <c r="S15" s="294"/>
      <c r="T15" s="294"/>
      <c r="U15" s="294"/>
      <c r="V15" s="294"/>
      <c r="W15" s="294"/>
      <c r="X15" s="294"/>
    </row>
    <row r="16" spans="1:24" ht="15.75" customHeight="1" thickBot="1">
      <c r="A16" s="517" t="s">
        <v>156</v>
      </c>
      <c r="B16" s="518"/>
      <c r="C16" s="277"/>
      <c r="D16" s="281">
        <f>DATABANK!C$83</f>
        <v>13468.6</v>
      </c>
      <c r="E16" s="273" t="s">
        <v>8</v>
      </c>
      <c r="F16" s="274">
        <f t="shared" si="1"/>
        <v>0</v>
      </c>
      <c r="G16" s="274">
        <f t="shared" si="2"/>
        <v>0</v>
      </c>
      <c r="H16" s="274"/>
      <c r="I16" s="450">
        <f t="shared" si="3"/>
        <v>0</v>
      </c>
      <c r="J16" s="294"/>
      <c r="K16" s="294"/>
      <c r="L16" s="294"/>
      <c r="M16" s="294"/>
      <c r="N16" s="294"/>
      <c r="O16" s="294"/>
      <c r="P16" s="294"/>
      <c r="Q16" s="294"/>
      <c r="R16" s="294"/>
      <c r="S16" s="294"/>
      <c r="T16" s="294"/>
      <c r="U16" s="294"/>
      <c r="V16" s="294"/>
      <c r="W16" s="294"/>
      <c r="X16" s="294"/>
    </row>
    <row r="17" spans="1:24" ht="15.75" customHeight="1" thickBot="1">
      <c r="A17" s="517" t="s">
        <v>157</v>
      </c>
      <c r="B17" s="518"/>
      <c r="C17" s="277"/>
      <c r="D17" s="281">
        <f>DATABANK!C$84</f>
        <v>134.69</v>
      </c>
      <c r="E17" s="273" t="s">
        <v>12</v>
      </c>
      <c r="F17" s="274">
        <f t="shared" si="1"/>
        <v>0</v>
      </c>
      <c r="G17" s="274">
        <f t="shared" si="2"/>
        <v>0</v>
      </c>
      <c r="H17" s="274"/>
      <c r="I17" s="450">
        <f t="shared" si="3"/>
        <v>0</v>
      </c>
      <c r="J17" s="294"/>
      <c r="K17" s="294"/>
      <c r="L17" s="294"/>
      <c r="M17" s="294"/>
      <c r="N17" s="294"/>
      <c r="O17" s="294"/>
      <c r="P17" s="294"/>
      <c r="Q17" s="294"/>
      <c r="R17" s="294"/>
      <c r="S17" s="294"/>
      <c r="T17" s="294"/>
      <c r="U17" s="294"/>
      <c r="V17" s="294"/>
      <c r="W17" s="294"/>
      <c r="X17" s="294"/>
    </row>
    <row r="18" spans="1:24" ht="15.75" customHeight="1" thickBot="1">
      <c r="A18" s="517" t="s">
        <v>158</v>
      </c>
      <c r="B18" s="518"/>
      <c r="C18" s="277"/>
      <c r="D18" s="281">
        <f>DATABANK!C88</f>
        <v>4040.58</v>
      </c>
      <c r="E18" s="273" t="s">
        <v>8</v>
      </c>
      <c r="F18" s="274">
        <f t="shared" si="1"/>
        <v>0</v>
      </c>
      <c r="G18" s="274">
        <f t="shared" si="2"/>
        <v>0</v>
      </c>
      <c r="H18" s="274"/>
      <c r="I18" s="450">
        <f t="shared" si="3"/>
        <v>0</v>
      </c>
      <c r="J18" s="294"/>
      <c r="K18" s="294"/>
      <c r="L18" s="294"/>
      <c r="M18" s="294"/>
      <c r="N18" s="294"/>
      <c r="O18" s="294"/>
      <c r="P18" s="294"/>
      <c r="Q18" s="294"/>
      <c r="R18" s="294"/>
      <c r="S18" s="294"/>
      <c r="T18" s="294"/>
      <c r="U18" s="294"/>
      <c r="V18" s="294"/>
      <c r="W18" s="294"/>
      <c r="X18" s="294"/>
    </row>
    <row r="19" spans="1:24" ht="15.75" customHeight="1" thickBot="1">
      <c r="A19" s="508" t="s">
        <v>159</v>
      </c>
      <c r="B19" s="550"/>
      <c r="C19" s="300"/>
      <c r="D19" s="361">
        <f>DATABANK!C$89</f>
        <v>2020.29</v>
      </c>
      <c r="E19" s="282" t="s">
        <v>8</v>
      </c>
      <c r="F19" s="283">
        <f>D19*C19</f>
        <v>0</v>
      </c>
      <c r="G19" s="283">
        <f>ROUND(F19/12,2)</f>
        <v>0</v>
      </c>
      <c r="H19" s="283"/>
      <c r="I19" s="450">
        <f t="shared" si="3"/>
        <v>0</v>
      </c>
      <c r="J19" s="294"/>
      <c r="K19" s="294"/>
      <c r="L19" s="294"/>
      <c r="M19" s="294"/>
      <c r="N19" s="294"/>
      <c r="O19" s="294"/>
      <c r="P19" s="294"/>
      <c r="Q19" s="294"/>
      <c r="R19" s="294"/>
      <c r="S19" s="294"/>
      <c r="T19" s="294"/>
      <c r="U19" s="294"/>
      <c r="V19" s="294"/>
      <c r="W19" s="294"/>
      <c r="X19" s="294"/>
    </row>
    <row r="20" spans="1:24" ht="15.75" customHeight="1" thickBot="1">
      <c r="A20" s="510" t="s">
        <v>40</v>
      </c>
      <c r="B20" s="593"/>
      <c r="C20" s="298"/>
      <c r="D20" s="296">
        <f>DATABANK!$C$110</f>
        <v>13468.6</v>
      </c>
      <c r="E20" s="266" t="s">
        <v>8</v>
      </c>
      <c r="F20" s="267">
        <f t="shared" si="1"/>
        <v>0</v>
      </c>
      <c r="G20" s="267">
        <f t="shared" si="2"/>
        <v>0</v>
      </c>
      <c r="H20" s="405"/>
      <c r="I20" s="450">
        <f t="shared" si="3"/>
        <v>0</v>
      </c>
      <c r="J20" s="294"/>
      <c r="K20" s="294"/>
      <c r="L20" s="294"/>
      <c r="M20" s="294"/>
      <c r="N20" s="294"/>
      <c r="O20" s="294"/>
      <c r="P20" s="294"/>
      <c r="Q20" s="294"/>
      <c r="R20" s="294"/>
      <c r="S20" s="294"/>
      <c r="T20" s="294"/>
      <c r="U20" s="294"/>
      <c r="V20" s="294"/>
      <c r="W20" s="294"/>
      <c r="X20" s="294"/>
    </row>
    <row r="21" spans="1:24" ht="15.75" customHeight="1" thickBot="1">
      <c r="A21" s="376"/>
      <c r="B21" s="377"/>
      <c r="C21" s="378"/>
      <c r="D21" s="379"/>
      <c r="E21" s="380"/>
      <c r="F21" s="379"/>
      <c r="G21" s="379"/>
      <c r="H21" s="293"/>
      <c r="I21" s="446"/>
      <c r="J21" s="294"/>
      <c r="K21" s="294"/>
      <c r="L21" s="294"/>
      <c r="M21" s="294"/>
      <c r="N21" s="294"/>
      <c r="O21" s="294"/>
      <c r="P21" s="294"/>
      <c r="Q21" s="294"/>
      <c r="R21" s="294"/>
      <c r="S21" s="294"/>
      <c r="T21" s="294"/>
      <c r="U21" s="294"/>
      <c r="V21" s="294"/>
      <c r="W21" s="294"/>
      <c r="X21" s="294"/>
    </row>
    <row r="22" spans="1:24" ht="15.75" customHeight="1" thickBot="1">
      <c r="A22" s="504" t="s">
        <v>41</v>
      </c>
      <c r="B22" s="512"/>
      <c r="C22" s="26"/>
      <c r="D22" s="49">
        <f>DATABANK!$C$101</f>
        <v>43.68</v>
      </c>
      <c r="E22" s="37" t="s">
        <v>14</v>
      </c>
      <c r="F22" s="56">
        <f>ROUND(C22*D22,2)</f>
        <v>0</v>
      </c>
      <c r="G22" s="17">
        <f>ROUND(F22/12,2)</f>
        <v>0</v>
      </c>
      <c r="H22" s="17"/>
      <c r="I22" s="450">
        <f t="shared" si="3"/>
        <v>0</v>
      </c>
      <c r="J22" s="294"/>
      <c r="K22" s="294"/>
      <c r="L22" s="294"/>
      <c r="M22" s="294"/>
      <c r="N22" s="294"/>
      <c r="O22" s="294"/>
      <c r="P22" s="294"/>
      <c r="Q22" s="294"/>
      <c r="R22" s="294"/>
      <c r="S22" s="294"/>
      <c r="T22" s="294"/>
      <c r="U22" s="294"/>
      <c r="V22" s="294"/>
      <c r="W22" s="294"/>
      <c r="X22" s="294"/>
    </row>
    <row r="23" spans="1:24" ht="15.75" customHeight="1" thickBot="1">
      <c r="A23" s="513" t="s">
        <v>42</v>
      </c>
      <c r="B23" s="514"/>
      <c r="C23" s="26"/>
      <c r="D23" s="50">
        <f>DATABANK!$C$103</f>
        <v>20.2</v>
      </c>
      <c r="E23" s="40" t="s">
        <v>14</v>
      </c>
      <c r="F23" s="56">
        <f t="shared" ref="F23:F24" si="4">ROUND(C23*D23,2)</f>
        <v>0</v>
      </c>
      <c r="G23" s="18">
        <f>ROUND(F23/12,2)</f>
        <v>0</v>
      </c>
      <c r="H23" s="18"/>
      <c r="I23" s="450">
        <f t="shared" si="3"/>
        <v>0</v>
      </c>
      <c r="J23" s="294"/>
      <c r="K23" s="294"/>
      <c r="L23" s="294"/>
      <c r="M23" s="294"/>
      <c r="N23" s="294"/>
      <c r="O23" s="294"/>
      <c r="P23" s="294"/>
      <c r="Q23" s="294"/>
      <c r="R23" s="294"/>
      <c r="S23" s="294"/>
      <c r="T23" s="294"/>
      <c r="U23" s="294"/>
      <c r="V23" s="294"/>
      <c r="W23" s="294"/>
      <c r="X23" s="294"/>
    </row>
    <row r="24" spans="1:24" ht="15.75" customHeight="1" thickBot="1">
      <c r="A24" s="522" t="s">
        <v>43</v>
      </c>
      <c r="B24" s="523"/>
      <c r="C24" s="26"/>
      <c r="D24" s="51">
        <f>DATABANK!$C$104</f>
        <v>34.799999999999997</v>
      </c>
      <c r="E24" s="43" t="s">
        <v>14</v>
      </c>
      <c r="F24" s="56">
        <f t="shared" si="4"/>
        <v>0</v>
      </c>
      <c r="G24" s="19">
        <f>ROUND(F24/12,2)</f>
        <v>0</v>
      </c>
      <c r="H24" s="19"/>
      <c r="I24" s="450">
        <f t="shared" si="3"/>
        <v>0</v>
      </c>
      <c r="J24" s="294"/>
      <c r="K24" s="294"/>
      <c r="L24" s="294"/>
      <c r="M24" s="294"/>
      <c r="N24" s="294"/>
      <c r="O24" s="294"/>
      <c r="P24" s="294"/>
      <c r="Q24" s="294"/>
      <c r="R24" s="294"/>
      <c r="S24" s="294"/>
      <c r="T24" s="294"/>
      <c r="U24" s="294"/>
      <c r="V24" s="294"/>
      <c r="W24" s="294"/>
      <c r="X24" s="294"/>
    </row>
    <row r="25" spans="1:24" ht="16.7" customHeight="1" thickBot="1">
      <c r="A25" s="609"/>
      <c r="B25" s="610"/>
      <c r="C25" s="610"/>
      <c r="D25" s="381"/>
      <c r="E25" s="382"/>
      <c r="F25" s="381"/>
      <c r="G25" s="381"/>
      <c r="H25" s="381"/>
      <c r="I25" s="446">
        <f t="shared" si="3"/>
        <v>0</v>
      </c>
      <c r="J25" s="294"/>
      <c r="K25" s="294"/>
      <c r="L25" s="294"/>
      <c r="M25" s="294"/>
      <c r="N25" s="294"/>
      <c r="O25" s="294"/>
      <c r="P25" s="294"/>
      <c r="Q25" s="294"/>
      <c r="R25" s="294"/>
      <c r="S25" s="294"/>
      <c r="T25" s="294"/>
      <c r="U25" s="294"/>
      <c r="V25" s="294"/>
      <c r="W25" s="294"/>
      <c r="X25" s="294"/>
    </row>
    <row r="26" spans="1:24" ht="16.7" customHeight="1">
      <c r="A26" s="584" t="s">
        <v>44</v>
      </c>
      <c r="B26" s="505"/>
      <c r="C26" s="505"/>
      <c r="D26" s="60">
        <f>DATABANK!C69</f>
        <v>17509.18</v>
      </c>
      <c r="E26" s="37" t="s">
        <v>4</v>
      </c>
      <c r="F26" s="17">
        <f>IF(C5=1,"0")*D26*G5/37</f>
        <v>0</v>
      </c>
      <c r="G26" s="17">
        <f t="shared" ref="G26:G33" si="5">ROUND(F26/12,2)</f>
        <v>0</v>
      </c>
      <c r="H26" s="17"/>
      <c r="I26" s="450">
        <f t="shared" si="3"/>
        <v>0</v>
      </c>
      <c r="J26" s="294"/>
      <c r="K26" s="294"/>
      <c r="L26" s="294"/>
      <c r="M26" s="294"/>
      <c r="N26" s="294"/>
      <c r="O26" s="294"/>
      <c r="P26" s="294"/>
      <c r="Q26" s="294"/>
      <c r="R26" s="294"/>
      <c r="S26" s="294"/>
      <c r="T26" s="294"/>
      <c r="U26" s="294"/>
      <c r="V26" s="294"/>
      <c r="W26" s="294"/>
      <c r="X26" s="294"/>
    </row>
    <row r="27" spans="1:24" ht="15.75" customHeight="1">
      <c r="A27" s="585" t="s">
        <v>45</v>
      </c>
      <c r="B27" s="586"/>
      <c r="C27" s="587"/>
      <c r="D27" s="61">
        <f>DATABANK!C70</f>
        <v>121.22</v>
      </c>
      <c r="E27" s="40" t="s">
        <v>14</v>
      </c>
      <c r="F27" s="262">
        <f>ROUNDUP(2*MAX($G4-$G5/0.37/100*750,0),0)/2*D27</f>
        <v>0</v>
      </c>
      <c r="G27" s="18">
        <f>ROUND(F27/12,2)</f>
        <v>0</v>
      </c>
      <c r="H27" s="18"/>
      <c r="I27" s="450">
        <f t="shared" si="3"/>
        <v>0</v>
      </c>
      <c r="J27" s="295"/>
      <c r="K27" s="294"/>
      <c r="L27" s="294"/>
      <c r="M27" s="294"/>
      <c r="N27" s="294"/>
      <c r="O27" s="294"/>
      <c r="P27" s="294"/>
      <c r="Q27" s="294"/>
      <c r="R27" s="294"/>
      <c r="S27" s="294"/>
      <c r="T27" s="294"/>
      <c r="U27" s="294"/>
      <c r="V27" s="294"/>
      <c r="W27" s="294"/>
      <c r="X27" s="294"/>
    </row>
    <row r="28" spans="1:24" ht="16.7" customHeight="1">
      <c r="A28" s="506" t="s">
        <v>11</v>
      </c>
      <c r="B28" s="507"/>
      <c r="C28" s="507"/>
      <c r="D28" s="276">
        <f>IF(C6=1,DATABANK!C91,DATABANK!C93)</f>
        <v>3299.81</v>
      </c>
      <c r="E28" s="273" t="s">
        <v>4</v>
      </c>
      <c r="F28" s="274">
        <f>D28</f>
        <v>3299.81</v>
      </c>
      <c r="G28" s="274">
        <f t="shared" si="5"/>
        <v>274.98</v>
      </c>
      <c r="H28" s="274"/>
      <c r="I28" s="450">
        <f t="shared" si="3"/>
        <v>47.571539999999999</v>
      </c>
      <c r="J28" s="294"/>
      <c r="K28" s="294"/>
      <c r="L28" s="294"/>
      <c r="M28" s="294"/>
      <c r="N28" s="294"/>
      <c r="O28" s="294"/>
      <c r="P28" s="294"/>
      <c r="Q28" s="294"/>
      <c r="R28" s="294"/>
      <c r="S28" s="294"/>
      <c r="T28" s="294"/>
      <c r="U28" s="294"/>
      <c r="V28" s="294"/>
      <c r="W28" s="294"/>
      <c r="X28" s="294"/>
    </row>
    <row r="29" spans="1:24" ht="16.7" customHeight="1">
      <c r="A29" s="506" t="s">
        <v>9</v>
      </c>
      <c r="B29" s="507"/>
      <c r="C29" s="507"/>
      <c r="D29" s="276">
        <f>DATABANK!C$78</f>
        <v>2154.98</v>
      </c>
      <c r="E29" s="273" t="s">
        <v>4</v>
      </c>
      <c r="F29" s="274">
        <f>D29</f>
        <v>2154.98</v>
      </c>
      <c r="G29" s="274">
        <f t="shared" si="5"/>
        <v>179.58</v>
      </c>
      <c r="H29" s="274"/>
      <c r="I29" s="450">
        <f t="shared" si="3"/>
        <v>31.067340000000002</v>
      </c>
      <c r="J29" s="294"/>
      <c r="K29" s="294"/>
      <c r="L29" s="294"/>
      <c r="M29" s="294"/>
      <c r="N29" s="294"/>
      <c r="O29" s="294"/>
      <c r="P29" s="294"/>
      <c r="Q29" s="294"/>
      <c r="R29" s="294"/>
      <c r="S29" s="294"/>
      <c r="T29" s="294"/>
      <c r="U29" s="294"/>
      <c r="V29" s="294"/>
      <c r="W29" s="294"/>
      <c r="X29" s="294"/>
    </row>
    <row r="30" spans="1:24" ht="16.7" customHeight="1">
      <c r="A30" s="513" t="s">
        <v>22</v>
      </c>
      <c r="B30" s="583"/>
      <c r="C30" s="583"/>
      <c r="D30" s="39">
        <f>DATABANK!C97</f>
        <v>38116.14</v>
      </c>
      <c r="E30" s="40" t="s">
        <v>4</v>
      </c>
      <c r="F30" s="18">
        <f>C5*G5/37*D30</f>
        <v>0</v>
      </c>
      <c r="G30" s="18">
        <f t="shared" si="5"/>
        <v>0</v>
      </c>
      <c r="H30" s="18"/>
      <c r="I30" s="450">
        <f t="shared" si="3"/>
        <v>0</v>
      </c>
      <c r="J30" s="294"/>
      <c r="K30" s="294"/>
      <c r="L30" s="294"/>
      <c r="M30" s="294"/>
      <c r="N30" s="294"/>
      <c r="O30" s="294"/>
      <c r="P30" s="294"/>
      <c r="Q30" s="294"/>
      <c r="R30" s="294"/>
      <c r="S30" s="294"/>
      <c r="T30" s="294"/>
      <c r="U30" s="294"/>
      <c r="V30" s="294"/>
      <c r="W30" s="294"/>
      <c r="X30" s="294"/>
    </row>
    <row r="31" spans="1:24" ht="16.7" customHeight="1">
      <c r="A31" s="513" t="s">
        <v>46</v>
      </c>
      <c r="B31" s="583"/>
      <c r="C31" s="583"/>
      <c r="D31" s="39">
        <f>DATABANK!C100</f>
        <v>25051.599999999999</v>
      </c>
      <c r="E31" s="40" t="s">
        <v>4</v>
      </c>
      <c r="F31" s="18">
        <f>(C3+C4)*G5/37*D31</f>
        <v>0</v>
      </c>
      <c r="G31" s="18">
        <f t="shared" si="5"/>
        <v>0</v>
      </c>
      <c r="H31" s="18"/>
      <c r="I31" s="450">
        <f t="shared" si="3"/>
        <v>0</v>
      </c>
      <c r="J31" s="294"/>
      <c r="K31" s="294"/>
      <c r="L31" s="294"/>
      <c r="M31" s="294"/>
      <c r="N31" s="294"/>
      <c r="O31" s="294"/>
      <c r="P31" s="294"/>
      <c r="Q31" s="294"/>
      <c r="R31" s="294"/>
      <c r="S31" s="294"/>
      <c r="T31" s="294"/>
      <c r="U31" s="294"/>
      <c r="V31" s="294"/>
      <c r="W31" s="294"/>
      <c r="X31" s="294"/>
    </row>
    <row r="32" spans="1:24" ht="16.7" customHeight="1">
      <c r="A32" s="506" t="s">
        <v>47</v>
      </c>
      <c r="B32" s="507"/>
      <c r="C32" s="507"/>
      <c r="D32" s="276">
        <f>DATABANK!C79</f>
        <v>404.06</v>
      </c>
      <c r="E32" s="273" t="s">
        <v>4</v>
      </c>
      <c r="F32" s="274">
        <f>D32*C3</f>
        <v>0</v>
      </c>
      <c r="G32" s="274">
        <f t="shared" si="5"/>
        <v>0</v>
      </c>
      <c r="H32" s="274"/>
      <c r="I32" s="450">
        <f t="shared" si="3"/>
        <v>0</v>
      </c>
      <c r="J32" s="294"/>
      <c r="K32" s="294"/>
      <c r="L32" s="294"/>
      <c r="M32" s="294"/>
      <c r="N32" s="294"/>
      <c r="O32" s="294"/>
      <c r="P32" s="294"/>
      <c r="Q32" s="294"/>
      <c r="R32" s="294"/>
      <c r="S32" s="294"/>
      <c r="T32" s="294"/>
      <c r="U32" s="294"/>
      <c r="V32" s="294"/>
      <c r="W32" s="294"/>
      <c r="X32" s="294"/>
    </row>
    <row r="33" spans="1:24" ht="15.75" customHeight="1" thickBot="1">
      <c r="A33" s="588" t="s">
        <v>51</v>
      </c>
      <c r="B33" s="523"/>
      <c r="C33" s="589"/>
      <c r="D33" s="62">
        <f>DATABANK!C102</f>
        <v>25.48</v>
      </c>
      <c r="E33" s="43" t="s">
        <v>14</v>
      </c>
      <c r="F33" s="57">
        <f>IF(C3+C4=1,G4,"0")*D33</f>
        <v>0</v>
      </c>
      <c r="G33" s="19">
        <f t="shared" si="5"/>
        <v>0</v>
      </c>
      <c r="H33" s="19"/>
      <c r="I33" s="450">
        <f t="shared" si="3"/>
        <v>0</v>
      </c>
      <c r="J33" s="294"/>
      <c r="K33" s="294"/>
      <c r="L33" s="294"/>
      <c r="M33" s="294"/>
      <c r="N33" s="294"/>
      <c r="O33" s="294"/>
      <c r="P33" s="294"/>
      <c r="Q33" s="294"/>
      <c r="R33" s="294"/>
      <c r="S33" s="294"/>
      <c r="T33" s="294"/>
      <c r="U33" s="294"/>
      <c r="V33" s="294"/>
      <c r="W33" s="294"/>
      <c r="X33" s="294"/>
    </row>
    <row r="34" spans="1:24" ht="16.5" customHeight="1" thickBot="1">
      <c r="A34" s="63"/>
      <c r="B34" s="64"/>
      <c r="C34" s="65"/>
      <c r="D34" s="66"/>
      <c r="E34" s="67"/>
      <c r="F34" s="68"/>
      <c r="G34" s="68"/>
      <c r="H34" s="68"/>
      <c r="I34" s="448"/>
      <c r="J34" s="294"/>
      <c r="K34" s="294"/>
      <c r="L34" s="294"/>
      <c r="M34" s="294"/>
      <c r="N34" s="294"/>
      <c r="O34" s="294"/>
      <c r="P34" s="294"/>
      <c r="Q34" s="294"/>
      <c r="R34" s="294"/>
      <c r="S34" s="294"/>
      <c r="T34" s="294"/>
      <c r="U34" s="294"/>
      <c r="V34" s="294"/>
      <c r="W34" s="294"/>
      <c r="X34" s="294"/>
    </row>
    <row r="35" spans="1:24" ht="16.5" customHeight="1" thickBot="1">
      <c r="A35" s="536" t="s">
        <v>48</v>
      </c>
      <c r="B35" s="525"/>
      <c r="C35" s="525"/>
      <c r="D35" s="525"/>
      <c r="E35" s="478"/>
      <c r="F35" s="34">
        <f>SUM(F8:F33)</f>
        <v>458307.99</v>
      </c>
      <c r="G35" s="34">
        <f>ROUND(F35/12,2)</f>
        <v>38192.33</v>
      </c>
      <c r="H35" s="34">
        <f>SUM(H8:H33)</f>
        <v>0</v>
      </c>
      <c r="I35" s="449">
        <f>SUM(I12:I34)</f>
        <v>214.55978999999999</v>
      </c>
      <c r="J35" s="294"/>
      <c r="K35" s="294"/>
      <c r="L35" s="294"/>
      <c r="M35" s="294"/>
      <c r="N35" s="294"/>
      <c r="O35" s="294"/>
      <c r="P35" s="294"/>
      <c r="Q35" s="294"/>
      <c r="R35" s="294"/>
      <c r="S35" s="294"/>
      <c r="T35" s="294"/>
      <c r="U35" s="294"/>
      <c r="V35" s="294"/>
      <c r="W35" s="294"/>
      <c r="X35" s="294"/>
    </row>
    <row r="36" spans="1:24" ht="16.5" customHeight="1" thickBot="1">
      <c r="A36" s="69"/>
      <c r="B36" s="70"/>
      <c r="C36" s="71"/>
      <c r="D36" s="72"/>
      <c r="E36" s="73"/>
      <c r="F36" s="74"/>
      <c r="G36" s="75"/>
      <c r="H36" s="76"/>
      <c r="I36" s="294"/>
      <c r="J36" s="294"/>
      <c r="K36" s="294"/>
      <c r="L36" s="294"/>
      <c r="M36" s="294"/>
      <c r="N36" s="294"/>
      <c r="O36" s="294"/>
      <c r="P36" s="294"/>
      <c r="Q36" s="294"/>
      <c r="R36" s="294"/>
      <c r="S36" s="294"/>
      <c r="T36" s="294"/>
      <c r="U36" s="294"/>
      <c r="V36" s="294"/>
      <c r="W36" s="294"/>
      <c r="X36" s="294"/>
    </row>
    <row r="37" spans="1:24" ht="16.5" customHeight="1" thickBot="1">
      <c r="A37" s="537" t="s">
        <v>49</v>
      </c>
      <c r="B37" s="525"/>
      <c r="C37" s="525"/>
      <c r="D37" s="525"/>
      <c r="E37" s="478"/>
      <c r="F37" s="538">
        <f>H35-G35</f>
        <v>-38192.33</v>
      </c>
      <c r="G37" s="478"/>
      <c r="H37" s="471"/>
      <c r="I37" s="294"/>
      <c r="J37" s="294"/>
      <c r="K37" s="294"/>
      <c r="L37" s="294"/>
      <c r="M37" s="294"/>
      <c r="N37" s="294"/>
      <c r="O37" s="294"/>
      <c r="P37" s="294"/>
      <c r="Q37" s="294"/>
      <c r="R37" s="294"/>
      <c r="S37" s="294"/>
      <c r="T37" s="294"/>
      <c r="U37" s="294"/>
      <c r="V37" s="294"/>
      <c r="W37" s="294"/>
      <c r="X37" s="294"/>
    </row>
    <row r="38" spans="1:24" ht="15.6" customHeight="1" thickBot="1">
      <c r="A38" s="77"/>
      <c r="B38" s="78"/>
      <c r="C38" s="79"/>
      <c r="D38" s="80"/>
      <c r="E38" s="81"/>
      <c r="F38" s="82"/>
      <c r="G38" s="82"/>
      <c r="H38" s="83"/>
      <c r="I38" s="294"/>
      <c r="J38" s="294"/>
      <c r="K38" s="294"/>
      <c r="L38" s="294"/>
      <c r="M38" s="294"/>
      <c r="N38" s="294"/>
      <c r="O38" s="294"/>
      <c r="P38" s="294"/>
      <c r="Q38" s="294"/>
      <c r="R38" s="294"/>
      <c r="S38" s="294"/>
      <c r="T38" s="294"/>
      <c r="U38" s="294"/>
      <c r="V38" s="294"/>
      <c r="W38" s="294"/>
      <c r="X38" s="294"/>
    </row>
    <row r="39" spans="1:24" ht="14.65" customHeight="1" thickBot="1">
      <c r="A39" s="524" t="s">
        <v>50</v>
      </c>
      <c r="B39" s="525"/>
      <c r="C39" s="525"/>
      <c r="D39" s="525"/>
      <c r="E39" s="478"/>
      <c r="F39" s="526"/>
      <c r="G39" s="525"/>
      <c r="H39" s="478"/>
      <c r="I39" s="294"/>
      <c r="J39" s="294"/>
      <c r="K39" s="294"/>
      <c r="L39" s="294"/>
      <c r="M39" s="294"/>
      <c r="N39" s="294"/>
      <c r="O39" s="294"/>
      <c r="P39" s="294"/>
      <c r="Q39" s="294"/>
      <c r="R39" s="294"/>
      <c r="S39" s="294"/>
      <c r="T39" s="294"/>
      <c r="U39" s="294"/>
      <c r="V39" s="294"/>
      <c r="W39" s="294"/>
      <c r="X39" s="294"/>
    </row>
    <row r="40" spans="1:24" ht="9" customHeight="1">
      <c r="A40" s="527"/>
      <c r="B40" s="528"/>
      <c r="C40" s="528"/>
      <c r="D40" s="528"/>
      <c r="E40" s="528"/>
      <c r="F40" s="528"/>
      <c r="G40" s="528"/>
      <c r="H40" s="529"/>
      <c r="I40" s="294"/>
      <c r="J40" s="294"/>
      <c r="K40" s="294"/>
      <c r="L40" s="294"/>
      <c r="M40" s="294"/>
      <c r="N40" s="294"/>
      <c r="O40" s="294"/>
      <c r="P40" s="294"/>
      <c r="Q40" s="294"/>
      <c r="R40" s="294"/>
      <c r="S40" s="294"/>
      <c r="T40" s="294"/>
      <c r="U40" s="294"/>
      <c r="V40" s="294"/>
      <c r="W40" s="294"/>
      <c r="X40" s="294"/>
    </row>
    <row r="41" spans="1:24" ht="8.1" customHeight="1">
      <c r="A41" s="530"/>
      <c r="B41" s="531"/>
      <c r="C41" s="531"/>
      <c r="D41" s="531"/>
      <c r="E41" s="531"/>
      <c r="F41" s="531"/>
      <c r="G41" s="531"/>
      <c r="H41" s="532"/>
      <c r="I41" s="294"/>
      <c r="J41" s="294"/>
      <c r="K41" s="294"/>
      <c r="L41" s="294"/>
      <c r="M41" s="294"/>
      <c r="N41" s="294"/>
      <c r="O41" s="294"/>
      <c r="P41" s="294"/>
      <c r="Q41" s="294"/>
      <c r="R41" s="294"/>
      <c r="S41" s="294"/>
      <c r="T41" s="294"/>
      <c r="U41" s="294"/>
      <c r="V41" s="294"/>
      <c r="W41" s="294"/>
      <c r="X41" s="294"/>
    </row>
    <row r="42" spans="1:24" ht="8.1" customHeight="1">
      <c r="A42" s="530"/>
      <c r="B42" s="531"/>
      <c r="C42" s="531"/>
      <c r="D42" s="531"/>
      <c r="E42" s="531"/>
      <c r="F42" s="531"/>
      <c r="G42" s="531"/>
      <c r="H42" s="532"/>
      <c r="I42" s="294"/>
      <c r="J42" s="294"/>
      <c r="K42" s="294"/>
      <c r="L42" s="294"/>
      <c r="M42" s="294"/>
      <c r="N42" s="294"/>
      <c r="O42" s="294"/>
      <c r="P42" s="294"/>
      <c r="Q42" s="294"/>
      <c r="R42" s="294"/>
      <c r="S42" s="294"/>
      <c r="T42" s="294"/>
      <c r="U42" s="294"/>
      <c r="V42" s="294"/>
      <c r="W42" s="294"/>
      <c r="X42" s="294"/>
    </row>
    <row r="43" spans="1:24" ht="8.1" customHeight="1">
      <c r="A43" s="530"/>
      <c r="B43" s="531"/>
      <c r="C43" s="531"/>
      <c r="D43" s="531"/>
      <c r="E43" s="531"/>
      <c r="F43" s="531"/>
      <c r="G43" s="531"/>
      <c r="H43" s="532"/>
      <c r="I43" s="294"/>
      <c r="J43" s="294"/>
      <c r="K43" s="294"/>
      <c r="L43" s="294"/>
      <c r="M43" s="294"/>
      <c r="N43" s="294"/>
      <c r="O43" s="294"/>
      <c r="P43" s="294"/>
      <c r="Q43" s="294"/>
      <c r="R43" s="294"/>
      <c r="S43" s="294"/>
      <c r="T43" s="294"/>
      <c r="U43" s="294"/>
      <c r="V43" s="294"/>
      <c r="W43" s="294"/>
      <c r="X43" s="294"/>
    </row>
    <row r="44" spans="1:24" ht="8.1" customHeight="1">
      <c r="A44" s="530"/>
      <c r="B44" s="531"/>
      <c r="C44" s="531"/>
      <c r="D44" s="531"/>
      <c r="E44" s="531"/>
      <c r="F44" s="531"/>
      <c r="G44" s="531"/>
      <c r="H44" s="532"/>
      <c r="I44" s="294"/>
      <c r="J44" s="294"/>
      <c r="K44" s="294"/>
      <c r="L44" s="294"/>
      <c r="M44" s="294"/>
      <c r="N44" s="294"/>
      <c r="O44" s="294"/>
      <c r="P44" s="294"/>
      <c r="Q44" s="294"/>
      <c r="R44" s="294"/>
      <c r="S44" s="294"/>
      <c r="T44" s="294"/>
      <c r="U44" s="294"/>
      <c r="V44" s="294"/>
      <c r="W44" s="294"/>
      <c r="X44" s="294"/>
    </row>
    <row r="45" spans="1:24" ht="9" customHeight="1" thickBot="1">
      <c r="A45" s="533"/>
      <c r="B45" s="534"/>
      <c r="C45" s="534"/>
      <c r="D45" s="534"/>
      <c r="E45" s="534"/>
      <c r="F45" s="534"/>
      <c r="G45" s="534"/>
      <c r="H45" s="535"/>
      <c r="I45" s="294"/>
      <c r="J45" s="294"/>
      <c r="K45" s="294"/>
      <c r="L45" s="294"/>
      <c r="M45" s="294"/>
      <c r="N45" s="294"/>
      <c r="O45" s="294"/>
      <c r="P45" s="294"/>
      <c r="Q45" s="294"/>
      <c r="R45" s="294"/>
      <c r="S45" s="294"/>
      <c r="T45" s="294"/>
      <c r="U45" s="294"/>
      <c r="V45" s="294"/>
      <c r="W45" s="294"/>
      <c r="X45" s="294"/>
    </row>
    <row r="46" spans="1:24" ht="13.5" customHeight="1">
      <c r="A46" s="294"/>
      <c r="B46" s="294"/>
      <c r="C46" s="294"/>
      <c r="D46" s="294"/>
      <c r="E46" s="294"/>
      <c r="F46" s="294"/>
      <c r="G46" s="294"/>
      <c r="H46" s="294"/>
      <c r="I46" s="294"/>
      <c r="J46" s="294"/>
      <c r="K46" s="294"/>
      <c r="L46" s="294"/>
      <c r="M46" s="294"/>
      <c r="N46" s="294"/>
      <c r="O46" s="294"/>
      <c r="P46" s="294"/>
      <c r="Q46" s="294"/>
      <c r="R46" s="294"/>
      <c r="S46" s="294"/>
      <c r="T46" s="294"/>
      <c r="U46" s="294"/>
      <c r="V46" s="294"/>
      <c r="W46" s="294"/>
      <c r="X46" s="294"/>
    </row>
    <row r="47" spans="1:24" ht="13.5" customHeight="1">
      <c r="A47" s="294"/>
      <c r="B47" s="294"/>
      <c r="C47" s="294"/>
      <c r="D47" s="294"/>
      <c r="E47" s="294"/>
      <c r="F47" s="294"/>
      <c r="G47" s="294"/>
      <c r="H47" s="294"/>
      <c r="I47" s="294"/>
      <c r="J47" s="294"/>
      <c r="K47" s="294"/>
      <c r="L47" s="294"/>
      <c r="M47" s="294"/>
      <c r="N47" s="294"/>
      <c r="O47" s="294"/>
      <c r="P47" s="294"/>
      <c r="Q47" s="294"/>
      <c r="R47" s="294"/>
      <c r="S47" s="294"/>
      <c r="T47" s="294"/>
      <c r="U47" s="294"/>
      <c r="V47" s="294"/>
      <c r="W47" s="294"/>
      <c r="X47" s="294"/>
    </row>
    <row r="48" spans="1:24" ht="13.5" customHeight="1">
      <c r="A48" s="294"/>
      <c r="B48" s="294"/>
      <c r="C48" s="294"/>
      <c r="D48" s="294"/>
      <c r="E48" s="294"/>
      <c r="F48" s="294"/>
      <c r="G48" s="294"/>
      <c r="H48" s="294"/>
      <c r="I48" s="294"/>
      <c r="J48" s="294"/>
      <c r="K48" s="294"/>
      <c r="L48" s="294"/>
      <c r="M48" s="294"/>
      <c r="N48" s="294"/>
      <c r="O48" s="294"/>
      <c r="P48" s="294"/>
      <c r="Q48" s="294"/>
      <c r="R48" s="294"/>
      <c r="S48" s="294"/>
      <c r="T48" s="294"/>
      <c r="U48" s="294"/>
      <c r="V48" s="294"/>
      <c r="W48" s="294"/>
      <c r="X48" s="294"/>
    </row>
    <row r="49" spans="1:24" ht="13.5" customHeight="1">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row>
    <row r="50" spans="1:24" ht="13.5" customHeight="1">
      <c r="A50" s="294"/>
      <c r="B50" s="294"/>
      <c r="C50" s="294"/>
      <c r="D50" s="294"/>
      <c r="E50" s="294"/>
      <c r="F50" s="294"/>
      <c r="G50" s="294"/>
      <c r="H50" s="294"/>
      <c r="I50" s="294"/>
      <c r="J50" s="294"/>
      <c r="K50" s="294"/>
      <c r="L50" s="294"/>
      <c r="M50" s="294"/>
      <c r="N50" s="294"/>
      <c r="O50" s="294"/>
      <c r="P50" s="294"/>
      <c r="Q50" s="294"/>
      <c r="R50" s="294"/>
      <c r="S50" s="294"/>
      <c r="T50" s="294"/>
      <c r="U50" s="294"/>
      <c r="V50" s="294"/>
      <c r="W50" s="294"/>
      <c r="X50" s="294"/>
    </row>
    <row r="51" spans="1:24" ht="13.5" customHeight="1">
      <c r="A51" s="294"/>
      <c r="B51" s="294"/>
      <c r="C51" s="294"/>
      <c r="D51" s="294"/>
      <c r="E51" s="294"/>
      <c r="F51" s="294"/>
      <c r="G51" s="294"/>
      <c r="H51" s="294"/>
      <c r="I51" s="294"/>
      <c r="J51" s="294"/>
      <c r="K51" s="294"/>
      <c r="L51" s="294"/>
      <c r="M51" s="294"/>
      <c r="N51" s="294"/>
      <c r="O51" s="294"/>
      <c r="P51" s="294"/>
      <c r="Q51" s="294"/>
      <c r="R51" s="294"/>
      <c r="S51" s="294"/>
      <c r="T51" s="294"/>
      <c r="U51" s="294"/>
      <c r="V51" s="294"/>
      <c r="W51" s="294"/>
      <c r="X51" s="294"/>
    </row>
    <row r="52" spans="1:24" ht="13.5" customHeight="1">
      <c r="A52" s="294"/>
      <c r="B52" s="294"/>
      <c r="C52" s="294"/>
      <c r="D52" s="294"/>
      <c r="E52" s="294"/>
      <c r="F52" s="294"/>
      <c r="G52" s="294"/>
      <c r="H52" s="294"/>
      <c r="I52" s="294"/>
      <c r="J52" s="294"/>
      <c r="K52" s="294"/>
      <c r="L52" s="294"/>
      <c r="M52" s="294"/>
      <c r="N52" s="294"/>
      <c r="O52" s="294"/>
      <c r="P52" s="294"/>
      <c r="Q52" s="294"/>
      <c r="R52" s="294"/>
      <c r="S52" s="294"/>
      <c r="T52" s="294"/>
      <c r="U52" s="294"/>
      <c r="V52" s="294"/>
      <c r="W52" s="294"/>
      <c r="X52" s="294"/>
    </row>
    <row r="53" spans="1:24" ht="13.5" customHeight="1">
      <c r="A53" s="294"/>
      <c r="B53" s="294"/>
      <c r="C53" s="294"/>
      <c r="D53" s="294"/>
      <c r="E53" s="294"/>
      <c r="F53" s="294"/>
      <c r="G53" s="294"/>
      <c r="H53" s="294"/>
      <c r="I53" s="294"/>
      <c r="J53" s="294"/>
      <c r="K53" s="294"/>
      <c r="L53" s="294"/>
      <c r="M53" s="294"/>
      <c r="N53" s="294"/>
      <c r="O53" s="294"/>
      <c r="P53" s="294"/>
      <c r="Q53" s="294"/>
      <c r="R53" s="294"/>
      <c r="S53" s="294"/>
      <c r="T53" s="294"/>
      <c r="U53" s="294"/>
      <c r="V53" s="294"/>
      <c r="W53" s="294"/>
      <c r="X53" s="294"/>
    </row>
    <row r="54" spans="1:24" ht="13.5" customHeight="1">
      <c r="A54" s="294"/>
      <c r="B54" s="294"/>
      <c r="C54" s="294"/>
      <c r="D54" s="294"/>
      <c r="E54" s="294"/>
      <c r="F54" s="294"/>
      <c r="G54" s="294"/>
      <c r="H54" s="294"/>
      <c r="I54" s="294"/>
      <c r="J54" s="294"/>
      <c r="K54" s="294"/>
      <c r="L54" s="294"/>
      <c r="M54" s="294"/>
      <c r="N54" s="294"/>
      <c r="O54" s="294"/>
      <c r="P54" s="294"/>
      <c r="Q54" s="294"/>
      <c r="R54" s="294"/>
      <c r="S54" s="294"/>
      <c r="T54" s="294"/>
      <c r="U54" s="294"/>
      <c r="V54" s="294"/>
      <c r="W54" s="294"/>
      <c r="X54" s="294"/>
    </row>
    <row r="55" spans="1:24" ht="13.5" customHeight="1">
      <c r="A55" s="294"/>
      <c r="B55" s="294"/>
      <c r="C55" s="294"/>
      <c r="D55" s="294"/>
      <c r="E55" s="294"/>
      <c r="F55" s="294"/>
      <c r="G55" s="294"/>
      <c r="H55" s="294"/>
      <c r="I55" s="294"/>
      <c r="J55" s="294"/>
      <c r="K55" s="294"/>
      <c r="L55" s="294"/>
      <c r="M55" s="294"/>
      <c r="N55" s="294"/>
      <c r="O55" s="294"/>
      <c r="P55" s="294"/>
      <c r="Q55" s="294"/>
      <c r="R55" s="294"/>
      <c r="S55" s="294"/>
      <c r="T55" s="294"/>
      <c r="U55" s="294"/>
      <c r="V55" s="294"/>
      <c r="W55" s="294"/>
      <c r="X55" s="294"/>
    </row>
    <row r="56" spans="1:24" ht="13.5" customHeight="1">
      <c r="A56" s="294"/>
      <c r="B56" s="294"/>
      <c r="C56" s="294"/>
      <c r="D56" s="294"/>
      <c r="E56" s="294"/>
      <c r="F56" s="294"/>
      <c r="G56" s="294"/>
      <c r="H56" s="294"/>
      <c r="I56" s="294"/>
      <c r="J56" s="294"/>
      <c r="K56" s="294"/>
      <c r="L56" s="294"/>
      <c r="M56" s="294"/>
      <c r="N56" s="294"/>
      <c r="O56" s="294"/>
      <c r="P56" s="294"/>
      <c r="Q56" s="294"/>
      <c r="R56" s="294"/>
      <c r="S56" s="294"/>
      <c r="T56" s="294"/>
      <c r="U56" s="294"/>
      <c r="V56" s="294"/>
      <c r="W56" s="294"/>
      <c r="X56" s="294"/>
    </row>
    <row r="57" spans="1:24" ht="13.5" customHeight="1">
      <c r="A57" s="294"/>
      <c r="B57" s="294"/>
      <c r="C57" s="294"/>
      <c r="D57" s="294"/>
      <c r="E57" s="294"/>
      <c r="F57" s="294"/>
      <c r="G57" s="294"/>
      <c r="H57" s="294"/>
      <c r="I57" s="294"/>
      <c r="J57" s="294"/>
      <c r="K57" s="294"/>
      <c r="L57" s="294"/>
      <c r="M57" s="294"/>
      <c r="N57" s="294"/>
      <c r="O57" s="294"/>
      <c r="P57" s="294"/>
      <c r="Q57" s="294"/>
      <c r="R57" s="294"/>
      <c r="S57" s="294"/>
      <c r="T57" s="294"/>
      <c r="U57" s="294"/>
      <c r="V57" s="294"/>
      <c r="W57" s="294"/>
      <c r="X57" s="294"/>
    </row>
    <row r="58" spans="1:24" ht="13.5" customHeight="1">
      <c r="A58" s="294"/>
      <c r="B58" s="294"/>
      <c r="C58" s="294"/>
      <c r="D58" s="294"/>
      <c r="E58" s="294"/>
      <c r="F58" s="294"/>
      <c r="G58" s="294"/>
      <c r="H58" s="294"/>
      <c r="I58" s="294"/>
      <c r="J58" s="294"/>
      <c r="K58" s="294"/>
      <c r="L58" s="294"/>
      <c r="M58" s="294"/>
      <c r="N58" s="294"/>
      <c r="O58" s="294"/>
      <c r="P58" s="294"/>
      <c r="Q58" s="294"/>
      <c r="R58" s="294"/>
      <c r="S58" s="294"/>
      <c r="T58" s="294"/>
      <c r="U58" s="294"/>
      <c r="V58" s="294"/>
      <c r="W58" s="294"/>
      <c r="X58" s="294"/>
    </row>
    <row r="59" spans="1:24" ht="13.5" customHeight="1">
      <c r="A59" s="294"/>
      <c r="B59" s="294"/>
      <c r="C59" s="294"/>
      <c r="D59" s="294"/>
      <c r="E59" s="294"/>
      <c r="F59" s="294"/>
      <c r="G59" s="294"/>
      <c r="H59" s="294"/>
      <c r="I59" s="294"/>
      <c r="J59" s="294"/>
      <c r="K59" s="294"/>
      <c r="L59" s="294"/>
      <c r="M59" s="294"/>
      <c r="N59" s="294"/>
      <c r="O59" s="294"/>
      <c r="P59" s="294"/>
      <c r="Q59" s="294"/>
      <c r="R59" s="294"/>
      <c r="S59" s="294"/>
      <c r="T59" s="294"/>
      <c r="U59" s="294"/>
      <c r="V59" s="294"/>
      <c r="W59" s="294"/>
      <c r="X59" s="294"/>
    </row>
    <row r="60" spans="1:24" ht="13.5" customHeight="1">
      <c r="A60" s="294"/>
      <c r="B60" s="294"/>
      <c r="C60" s="294"/>
      <c r="D60" s="294"/>
      <c r="E60" s="294"/>
      <c r="F60" s="294"/>
      <c r="G60" s="294"/>
      <c r="H60" s="294"/>
      <c r="I60" s="294"/>
      <c r="J60" s="294"/>
      <c r="K60" s="294"/>
      <c r="L60" s="294"/>
      <c r="M60" s="294"/>
      <c r="N60" s="294"/>
      <c r="O60" s="294"/>
      <c r="P60" s="294"/>
      <c r="Q60" s="294"/>
      <c r="R60" s="294"/>
      <c r="S60" s="294"/>
      <c r="T60" s="294"/>
      <c r="U60" s="294"/>
      <c r="V60" s="294"/>
      <c r="W60" s="294"/>
      <c r="X60" s="294"/>
    </row>
    <row r="61" spans="1:24" ht="13.5" customHeight="1">
      <c r="A61" s="294"/>
      <c r="B61" s="294"/>
      <c r="C61" s="294"/>
      <c r="D61" s="294"/>
      <c r="E61" s="294"/>
      <c r="F61" s="294"/>
      <c r="G61" s="294"/>
      <c r="H61" s="294"/>
      <c r="I61" s="294"/>
      <c r="J61" s="294"/>
      <c r="K61" s="294"/>
      <c r="L61" s="294"/>
      <c r="M61" s="294"/>
      <c r="N61" s="294"/>
      <c r="O61" s="294"/>
      <c r="P61" s="294"/>
      <c r="Q61" s="294"/>
      <c r="R61" s="294"/>
      <c r="S61" s="294"/>
      <c r="T61" s="294"/>
      <c r="U61" s="294"/>
      <c r="V61" s="294"/>
      <c r="W61" s="294"/>
      <c r="X61" s="294"/>
    </row>
    <row r="62" spans="1:24" ht="13.5" customHeight="1">
      <c r="A62" s="294"/>
      <c r="B62" s="294"/>
      <c r="C62" s="294"/>
      <c r="D62" s="294"/>
      <c r="E62" s="294"/>
      <c r="F62" s="294"/>
      <c r="G62" s="294"/>
      <c r="H62" s="294"/>
      <c r="I62" s="294"/>
      <c r="J62" s="294"/>
      <c r="K62" s="294"/>
      <c r="L62" s="294"/>
      <c r="M62" s="294"/>
      <c r="N62" s="294"/>
      <c r="O62" s="294"/>
      <c r="P62" s="294"/>
      <c r="Q62" s="294"/>
      <c r="R62" s="294"/>
      <c r="S62" s="294"/>
      <c r="T62" s="294"/>
      <c r="U62" s="294"/>
      <c r="V62" s="294"/>
      <c r="W62" s="294"/>
      <c r="X62" s="294"/>
    </row>
    <row r="63" spans="1:24" ht="13.5" customHeight="1">
      <c r="A63" s="294"/>
      <c r="B63" s="294"/>
      <c r="C63" s="294"/>
      <c r="D63" s="294"/>
      <c r="E63" s="294"/>
      <c r="F63" s="294"/>
      <c r="G63" s="294"/>
      <c r="H63" s="294"/>
      <c r="I63" s="294"/>
      <c r="J63" s="294"/>
      <c r="K63" s="294"/>
      <c r="L63" s="294"/>
      <c r="M63" s="294"/>
      <c r="N63" s="294"/>
      <c r="O63" s="294"/>
      <c r="P63" s="294"/>
      <c r="Q63" s="294"/>
      <c r="R63" s="294"/>
      <c r="S63" s="294"/>
      <c r="T63" s="294"/>
      <c r="U63" s="294"/>
      <c r="V63" s="294"/>
      <c r="W63" s="294"/>
      <c r="X63" s="294"/>
    </row>
    <row r="64" spans="1:24" ht="13.5" customHeight="1">
      <c r="A64" s="294"/>
      <c r="B64" s="294"/>
      <c r="C64" s="294"/>
      <c r="D64" s="294"/>
      <c r="E64" s="294"/>
      <c r="F64" s="294"/>
      <c r="G64" s="294"/>
      <c r="H64" s="294"/>
      <c r="I64" s="294"/>
      <c r="J64" s="294"/>
      <c r="K64" s="294"/>
      <c r="L64" s="294"/>
      <c r="M64" s="294"/>
      <c r="N64" s="294"/>
      <c r="O64" s="294"/>
      <c r="P64" s="294"/>
      <c r="Q64" s="294"/>
      <c r="R64" s="294"/>
      <c r="S64" s="294"/>
      <c r="T64" s="294"/>
      <c r="U64" s="294"/>
      <c r="V64" s="294"/>
      <c r="W64" s="294"/>
      <c r="X64" s="294"/>
    </row>
    <row r="65" spans="1:24" ht="13.5" customHeight="1">
      <c r="A65" s="294"/>
      <c r="B65" s="294"/>
      <c r="C65" s="294"/>
      <c r="D65" s="294"/>
      <c r="E65" s="294"/>
      <c r="F65" s="294"/>
      <c r="G65" s="294"/>
      <c r="H65" s="294"/>
      <c r="I65" s="294"/>
      <c r="J65" s="294"/>
      <c r="K65" s="294"/>
      <c r="L65" s="294"/>
      <c r="M65" s="294"/>
      <c r="N65" s="294"/>
      <c r="O65" s="294"/>
      <c r="P65" s="294"/>
      <c r="Q65" s="294"/>
      <c r="R65" s="294"/>
      <c r="S65" s="294"/>
      <c r="T65" s="294"/>
      <c r="U65" s="294"/>
      <c r="V65" s="294"/>
      <c r="W65" s="294"/>
      <c r="X65" s="294"/>
    </row>
    <row r="66" spans="1:24" ht="13.5" customHeight="1">
      <c r="A66" s="294"/>
      <c r="B66" s="294"/>
      <c r="C66" s="294"/>
      <c r="D66" s="294"/>
      <c r="E66" s="294"/>
      <c r="F66" s="294"/>
      <c r="G66" s="294"/>
      <c r="H66" s="294"/>
      <c r="I66" s="294"/>
      <c r="J66" s="294"/>
      <c r="K66" s="294"/>
      <c r="L66" s="294"/>
      <c r="M66" s="294"/>
      <c r="N66" s="294"/>
      <c r="O66" s="294"/>
      <c r="P66" s="294"/>
      <c r="Q66" s="294"/>
      <c r="R66" s="294"/>
      <c r="S66" s="294"/>
      <c r="T66" s="294"/>
      <c r="U66" s="294"/>
      <c r="V66" s="294"/>
      <c r="W66" s="294"/>
      <c r="X66" s="294"/>
    </row>
    <row r="67" spans="1:24" ht="13.5" customHeight="1">
      <c r="A67" s="294"/>
      <c r="B67" s="294"/>
      <c r="C67" s="294"/>
      <c r="D67" s="294"/>
      <c r="E67" s="294"/>
      <c r="F67" s="294"/>
      <c r="G67" s="294"/>
      <c r="H67" s="294"/>
      <c r="I67" s="294"/>
      <c r="J67" s="294"/>
      <c r="K67" s="294"/>
      <c r="L67" s="294"/>
      <c r="M67" s="294"/>
      <c r="N67" s="294"/>
      <c r="O67" s="294"/>
      <c r="P67" s="294"/>
      <c r="Q67" s="294"/>
      <c r="R67" s="294"/>
      <c r="S67" s="294"/>
      <c r="T67" s="294"/>
      <c r="U67" s="294"/>
      <c r="V67" s="294"/>
      <c r="W67" s="294"/>
      <c r="X67" s="294"/>
    </row>
    <row r="68" spans="1:24" ht="13.5" customHeight="1">
      <c r="A68" s="294"/>
      <c r="B68" s="294"/>
      <c r="C68" s="294"/>
      <c r="D68" s="294"/>
      <c r="E68" s="294"/>
      <c r="F68" s="294"/>
      <c r="G68" s="294"/>
      <c r="H68" s="294"/>
      <c r="I68" s="294"/>
      <c r="J68" s="294"/>
      <c r="K68" s="294"/>
      <c r="L68" s="294"/>
      <c r="M68" s="294"/>
      <c r="N68" s="294"/>
      <c r="O68" s="294"/>
      <c r="P68" s="294"/>
      <c r="Q68" s="294"/>
      <c r="R68" s="294"/>
      <c r="S68" s="294"/>
      <c r="T68" s="294"/>
      <c r="U68" s="294"/>
      <c r="V68" s="294"/>
      <c r="W68" s="294"/>
      <c r="X68" s="294"/>
    </row>
    <row r="69" spans="1:24" ht="13.5" customHeight="1">
      <c r="A69" s="294"/>
      <c r="B69" s="294"/>
      <c r="C69" s="294"/>
      <c r="D69" s="294"/>
      <c r="E69" s="294"/>
      <c r="F69" s="294"/>
      <c r="G69" s="294"/>
      <c r="H69" s="294"/>
      <c r="I69" s="294"/>
      <c r="J69" s="294"/>
      <c r="K69" s="294"/>
      <c r="L69" s="294"/>
      <c r="M69" s="294"/>
      <c r="N69" s="294"/>
      <c r="O69" s="294"/>
      <c r="P69" s="294"/>
      <c r="Q69" s="294"/>
      <c r="R69" s="294"/>
      <c r="S69" s="294"/>
      <c r="T69" s="294"/>
      <c r="U69" s="294"/>
      <c r="V69" s="294"/>
      <c r="W69" s="294"/>
      <c r="X69" s="294"/>
    </row>
    <row r="70" spans="1:24" ht="13.5" customHeight="1">
      <c r="A70" s="294"/>
      <c r="B70" s="294"/>
      <c r="C70" s="294"/>
      <c r="D70" s="294"/>
      <c r="E70" s="294"/>
      <c r="F70" s="294"/>
      <c r="G70" s="294"/>
      <c r="H70" s="294"/>
      <c r="I70" s="294"/>
      <c r="J70" s="294"/>
      <c r="K70" s="294"/>
      <c r="L70" s="294"/>
      <c r="M70" s="294"/>
      <c r="N70" s="294"/>
      <c r="O70" s="294"/>
      <c r="P70" s="294"/>
      <c r="Q70" s="294"/>
      <c r="R70" s="294"/>
      <c r="S70" s="294"/>
      <c r="T70" s="294"/>
      <c r="U70" s="294"/>
      <c r="V70" s="294"/>
      <c r="W70" s="294"/>
      <c r="X70" s="294"/>
    </row>
    <row r="71" spans="1:24" ht="13.5" customHeight="1">
      <c r="A71" s="294"/>
      <c r="B71" s="294"/>
      <c r="C71" s="294"/>
      <c r="D71" s="294"/>
      <c r="E71" s="294"/>
      <c r="F71" s="294"/>
      <c r="G71" s="294"/>
      <c r="H71" s="294"/>
      <c r="I71" s="294"/>
      <c r="J71" s="294"/>
      <c r="K71" s="294"/>
      <c r="L71" s="294"/>
      <c r="M71" s="294"/>
      <c r="N71" s="294"/>
      <c r="O71" s="294"/>
      <c r="P71" s="294"/>
      <c r="Q71" s="294"/>
      <c r="R71" s="294"/>
      <c r="S71" s="294"/>
      <c r="T71" s="294"/>
      <c r="U71" s="294"/>
      <c r="V71" s="294"/>
      <c r="W71" s="294"/>
      <c r="X71" s="294"/>
    </row>
    <row r="72" spans="1:24" ht="13.5" customHeight="1">
      <c r="A72" s="294"/>
      <c r="B72" s="294"/>
      <c r="C72" s="294"/>
      <c r="D72" s="294"/>
      <c r="E72" s="294"/>
      <c r="F72" s="294"/>
      <c r="G72" s="294"/>
      <c r="H72" s="294"/>
      <c r="I72" s="294"/>
      <c r="J72" s="294"/>
      <c r="K72" s="294"/>
      <c r="L72" s="294"/>
      <c r="M72" s="294"/>
      <c r="N72" s="294"/>
      <c r="O72" s="294"/>
      <c r="P72" s="294"/>
      <c r="Q72" s="294"/>
      <c r="R72" s="294"/>
      <c r="S72" s="294"/>
      <c r="T72" s="294"/>
      <c r="U72" s="294"/>
      <c r="V72" s="294"/>
      <c r="W72" s="294"/>
      <c r="X72" s="294"/>
    </row>
    <row r="73" spans="1:24" ht="13.5" customHeight="1">
      <c r="A73" s="294"/>
      <c r="B73" s="294"/>
      <c r="C73" s="294"/>
      <c r="D73" s="294"/>
      <c r="E73" s="294"/>
      <c r="F73" s="294"/>
      <c r="G73" s="294"/>
      <c r="H73" s="294"/>
      <c r="I73" s="294"/>
      <c r="J73" s="294"/>
      <c r="K73" s="294"/>
      <c r="L73" s="294"/>
      <c r="M73" s="294"/>
      <c r="N73" s="294"/>
      <c r="O73" s="294"/>
      <c r="P73" s="294"/>
      <c r="Q73" s="294"/>
      <c r="R73" s="294"/>
      <c r="S73" s="294"/>
      <c r="T73" s="294"/>
      <c r="U73" s="294"/>
      <c r="V73" s="294"/>
      <c r="W73" s="294"/>
      <c r="X73" s="294"/>
    </row>
    <row r="74" spans="1:24" ht="13.5" customHeight="1">
      <c r="A74" s="294"/>
      <c r="B74" s="294"/>
      <c r="C74" s="294"/>
      <c r="D74" s="294"/>
      <c r="E74" s="294"/>
      <c r="F74" s="294"/>
      <c r="G74" s="294"/>
      <c r="H74" s="294"/>
      <c r="I74" s="294"/>
      <c r="J74" s="294"/>
      <c r="K74" s="294"/>
      <c r="L74" s="294"/>
      <c r="M74" s="294"/>
      <c r="N74" s="294"/>
      <c r="O74" s="294"/>
      <c r="P74" s="294"/>
      <c r="Q74" s="294"/>
      <c r="R74" s="294"/>
      <c r="S74" s="294"/>
      <c r="T74" s="294"/>
      <c r="U74" s="294"/>
      <c r="V74" s="294"/>
      <c r="W74" s="294"/>
      <c r="X74" s="294"/>
    </row>
    <row r="75" spans="1:24" ht="13.5" customHeight="1">
      <c r="A75" s="294"/>
      <c r="B75" s="294"/>
      <c r="C75" s="294"/>
      <c r="D75" s="294"/>
      <c r="E75" s="294"/>
      <c r="F75" s="294"/>
      <c r="G75" s="294"/>
      <c r="H75" s="294"/>
      <c r="I75" s="294"/>
      <c r="J75" s="294"/>
      <c r="K75" s="294"/>
      <c r="L75" s="294"/>
      <c r="M75" s="294"/>
      <c r="N75" s="294"/>
      <c r="O75" s="294"/>
      <c r="P75" s="294"/>
      <c r="Q75" s="294"/>
      <c r="R75" s="294"/>
      <c r="S75" s="294"/>
      <c r="T75" s="294"/>
      <c r="U75" s="294"/>
      <c r="V75" s="294"/>
      <c r="W75" s="294"/>
      <c r="X75" s="294"/>
    </row>
    <row r="76" spans="1:24" ht="13.5" customHeight="1">
      <c r="A76" s="294"/>
      <c r="B76" s="294"/>
      <c r="C76" s="294"/>
      <c r="D76" s="294"/>
      <c r="E76" s="294"/>
      <c r="F76" s="294"/>
      <c r="G76" s="294"/>
      <c r="H76" s="294"/>
      <c r="I76" s="294"/>
      <c r="J76" s="294"/>
      <c r="K76" s="294"/>
      <c r="L76" s="294"/>
      <c r="M76" s="294"/>
      <c r="N76" s="294"/>
      <c r="O76" s="294"/>
      <c r="P76" s="294"/>
      <c r="Q76" s="294"/>
      <c r="R76" s="294"/>
      <c r="S76" s="294"/>
      <c r="T76" s="294"/>
      <c r="U76" s="294"/>
      <c r="V76" s="294"/>
      <c r="W76" s="294"/>
      <c r="X76" s="294"/>
    </row>
    <row r="77" spans="1:24" ht="13.5" customHeight="1">
      <c r="A77" s="294"/>
      <c r="B77" s="294"/>
      <c r="C77" s="294"/>
      <c r="D77" s="294"/>
      <c r="E77" s="294"/>
      <c r="F77" s="294"/>
      <c r="G77" s="294"/>
      <c r="H77" s="294"/>
      <c r="I77" s="294"/>
      <c r="J77" s="294"/>
      <c r="K77" s="294"/>
      <c r="L77" s="294"/>
      <c r="M77" s="294"/>
      <c r="N77" s="294"/>
      <c r="O77" s="294"/>
      <c r="P77" s="294"/>
      <c r="Q77" s="294"/>
      <c r="R77" s="294"/>
      <c r="S77" s="294"/>
      <c r="T77" s="294"/>
      <c r="U77" s="294"/>
      <c r="V77" s="294"/>
      <c r="W77" s="294"/>
      <c r="X77" s="294"/>
    </row>
    <row r="78" spans="1:24" ht="13.5" customHeight="1">
      <c r="A78" s="294"/>
      <c r="B78" s="294"/>
      <c r="C78" s="294"/>
      <c r="D78" s="294"/>
      <c r="E78" s="294"/>
      <c r="F78" s="294"/>
      <c r="G78" s="294"/>
      <c r="H78" s="294"/>
      <c r="I78" s="294"/>
      <c r="J78" s="294"/>
      <c r="K78" s="294"/>
      <c r="L78" s="294"/>
      <c r="M78" s="294"/>
      <c r="N78" s="294"/>
      <c r="O78" s="294"/>
      <c r="P78" s="294"/>
      <c r="Q78" s="294"/>
      <c r="R78" s="294"/>
      <c r="S78" s="294"/>
      <c r="T78" s="294"/>
      <c r="U78" s="294"/>
      <c r="V78" s="294"/>
      <c r="W78" s="294"/>
      <c r="X78" s="294"/>
    </row>
    <row r="79" spans="1:24" ht="13.5" customHeight="1">
      <c r="A79" s="294"/>
      <c r="B79" s="294"/>
      <c r="C79" s="294"/>
      <c r="D79" s="294"/>
      <c r="E79" s="294"/>
      <c r="F79" s="294"/>
      <c r="G79" s="294"/>
      <c r="H79" s="294"/>
      <c r="I79" s="294"/>
      <c r="J79" s="294"/>
      <c r="K79" s="294"/>
      <c r="L79" s="294"/>
      <c r="M79" s="294"/>
      <c r="N79" s="294"/>
      <c r="O79" s="294"/>
      <c r="P79" s="294"/>
      <c r="Q79" s="294"/>
      <c r="R79" s="294"/>
      <c r="S79" s="294"/>
      <c r="T79" s="294"/>
      <c r="U79" s="294"/>
      <c r="V79" s="294"/>
      <c r="W79" s="294"/>
      <c r="X79" s="294"/>
    </row>
    <row r="80" spans="1:24" ht="13.5" customHeight="1">
      <c r="A80" s="294"/>
      <c r="B80" s="294"/>
      <c r="C80" s="294"/>
      <c r="D80" s="294"/>
      <c r="E80" s="294"/>
      <c r="F80" s="294"/>
      <c r="G80" s="294"/>
      <c r="H80" s="294"/>
      <c r="I80" s="294"/>
      <c r="J80" s="294"/>
      <c r="K80" s="294"/>
      <c r="L80" s="294"/>
      <c r="M80" s="294"/>
      <c r="N80" s="294"/>
      <c r="O80" s="294"/>
      <c r="P80" s="294"/>
      <c r="Q80" s="294"/>
      <c r="R80" s="294"/>
      <c r="S80" s="294"/>
      <c r="T80" s="294"/>
      <c r="U80" s="294"/>
      <c r="V80" s="294"/>
      <c r="W80" s="294"/>
      <c r="X80" s="294"/>
    </row>
    <row r="81" spans="1:24" ht="13.5" customHeight="1">
      <c r="A81" s="294"/>
      <c r="B81" s="294"/>
      <c r="C81" s="294"/>
      <c r="D81" s="294"/>
      <c r="E81" s="294"/>
      <c r="F81" s="294"/>
      <c r="G81" s="294"/>
      <c r="H81" s="294"/>
      <c r="I81" s="294"/>
      <c r="J81" s="294"/>
      <c r="K81" s="294"/>
      <c r="L81" s="294"/>
      <c r="M81" s="294"/>
      <c r="N81" s="294"/>
      <c r="O81" s="294"/>
      <c r="P81" s="294"/>
      <c r="Q81" s="294"/>
      <c r="R81" s="294"/>
      <c r="S81" s="294"/>
      <c r="T81" s="294"/>
      <c r="U81" s="294"/>
      <c r="V81" s="294"/>
      <c r="W81" s="294"/>
      <c r="X81" s="294"/>
    </row>
    <row r="82" spans="1:24" ht="13.5" customHeight="1">
      <c r="A82" s="294"/>
      <c r="B82" s="294"/>
      <c r="C82" s="294"/>
      <c r="D82" s="294"/>
      <c r="E82" s="294"/>
      <c r="F82" s="294"/>
      <c r="G82" s="294"/>
      <c r="H82" s="294"/>
      <c r="I82" s="294"/>
      <c r="J82" s="294"/>
      <c r="K82" s="294"/>
      <c r="L82" s="294"/>
      <c r="M82" s="294"/>
      <c r="N82" s="294"/>
      <c r="O82" s="294"/>
      <c r="P82" s="294"/>
      <c r="Q82" s="294"/>
      <c r="R82" s="294"/>
      <c r="S82" s="294"/>
      <c r="T82" s="294"/>
      <c r="U82" s="294"/>
      <c r="V82" s="294"/>
      <c r="W82" s="294"/>
      <c r="X82" s="294"/>
    </row>
    <row r="83" spans="1:24" ht="13.5" customHeight="1">
      <c r="A83" s="294"/>
      <c r="B83" s="294"/>
      <c r="C83" s="294"/>
      <c r="D83" s="294"/>
      <c r="E83" s="294"/>
      <c r="F83" s="294"/>
      <c r="G83" s="294"/>
      <c r="H83" s="294"/>
      <c r="I83" s="294"/>
      <c r="J83" s="294"/>
      <c r="K83" s="294"/>
      <c r="L83" s="294"/>
      <c r="M83" s="294"/>
      <c r="N83" s="294"/>
      <c r="O83" s="294"/>
      <c r="P83" s="294"/>
      <c r="Q83" s="294"/>
      <c r="R83" s="294"/>
      <c r="S83" s="294"/>
      <c r="T83" s="294"/>
      <c r="U83" s="294"/>
      <c r="V83" s="294"/>
      <c r="W83" s="294"/>
      <c r="X83" s="294"/>
    </row>
    <row r="84" spans="1:24" ht="13.5" customHeight="1">
      <c r="A84" s="294"/>
      <c r="B84" s="294"/>
      <c r="C84" s="294"/>
      <c r="D84" s="294"/>
      <c r="E84" s="294"/>
      <c r="F84" s="294"/>
      <c r="G84" s="294"/>
      <c r="H84" s="294"/>
      <c r="I84" s="294"/>
      <c r="J84" s="294"/>
      <c r="K84" s="294"/>
      <c r="L84" s="294"/>
      <c r="M84" s="294"/>
      <c r="N84" s="294"/>
      <c r="O84" s="294"/>
      <c r="P84" s="294"/>
      <c r="Q84" s="294"/>
      <c r="R84" s="294"/>
      <c r="S84" s="294"/>
      <c r="T84" s="294"/>
      <c r="U84" s="294"/>
      <c r="V84" s="294"/>
      <c r="W84" s="294"/>
      <c r="X84" s="294"/>
    </row>
    <row r="85" spans="1:24" ht="13.5" customHeight="1">
      <c r="A85" s="294"/>
      <c r="B85" s="294"/>
      <c r="C85" s="294"/>
      <c r="D85" s="294"/>
      <c r="E85" s="294"/>
      <c r="F85" s="294"/>
      <c r="G85" s="294"/>
      <c r="H85" s="294"/>
      <c r="I85" s="294"/>
      <c r="J85" s="294"/>
      <c r="K85" s="294"/>
      <c r="L85" s="294"/>
      <c r="M85" s="294"/>
      <c r="N85" s="294"/>
      <c r="O85" s="294"/>
      <c r="P85" s="294"/>
      <c r="Q85" s="294"/>
      <c r="R85" s="294"/>
      <c r="S85" s="294"/>
      <c r="T85" s="294"/>
      <c r="U85" s="294"/>
      <c r="V85" s="294"/>
      <c r="W85" s="294"/>
      <c r="X85" s="294"/>
    </row>
    <row r="86" spans="1:24" ht="13.5" customHeight="1">
      <c r="A86" s="294"/>
      <c r="B86" s="294"/>
      <c r="C86" s="294"/>
      <c r="D86" s="294"/>
      <c r="E86" s="294"/>
      <c r="F86" s="294"/>
      <c r="G86" s="294"/>
      <c r="H86" s="294"/>
      <c r="I86" s="294"/>
      <c r="J86" s="294"/>
      <c r="K86" s="294"/>
      <c r="L86" s="294"/>
      <c r="M86" s="294"/>
      <c r="N86" s="294"/>
      <c r="O86" s="294"/>
      <c r="P86" s="294"/>
      <c r="Q86" s="294"/>
      <c r="R86" s="294"/>
      <c r="S86" s="294"/>
      <c r="T86" s="294"/>
      <c r="U86" s="294"/>
      <c r="V86" s="294"/>
      <c r="W86" s="294"/>
      <c r="X86" s="294"/>
    </row>
    <row r="87" spans="1:24" ht="13.5" customHeight="1">
      <c r="A87" s="294"/>
      <c r="B87" s="294"/>
      <c r="C87" s="294"/>
      <c r="D87" s="294"/>
      <c r="E87" s="294"/>
      <c r="F87" s="294"/>
      <c r="G87" s="294"/>
      <c r="H87" s="294"/>
      <c r="I87" s="294"/>
      <c r="J87" s="294"/>
      <c r="K87" s="294"/>
      <c r="L87" s="294"/>
      <c r="M87" s="294"/>
      <c r="N87" s="294"/>
      <c r="O87" s="294"/>
      <c r="P87" s="294"/>
      <c r="Q87" s="294"/>
      <c r="R87" s="294"/>
      <c r="S87" s="294"/>
      <c r="T87" s="294"/>
      <c r="U87" s="294"/>
      <c r="V87" s="294"/>
      <c r="W87" s="294"/>
      <c r="X87" s="294"/>
    </row>
    <row r="88" spans="1:24" ht="13.5" customHeight="1">
      <c r="A88" s="294"/>
      <c r="B88" s="294"/>
      <c r="C88" s="294"/>
      <c r="D88" s="294"/>
      <c r="E88" s="294"/>
      <c r="F88" s="294"/>
      <c r="G88" s="294"/>
      <c r="H88" s="294"/>
      <c r="I88" s="294"/>
      <c r="J88" s="294"/>
      <c r="K88" s="294"/>
      <c r="L88" s="294"/>
      <c r="M88" s="294"/>
      <c r="N88" s="294"/>
      <c r="O88" s="294"/>
      <c r="P88" s="294"/>
      <c r="Q88" s="294"/>
      <c r="R88" s="294"/>
      <c r="S88" s="294"/>
      <c r="T88" s="294"/>
      <c r="U88" s="294"/>
      <c r="V88" s="294"/>
      <c r="W88" s="294"/>
      <c r="X88" s="294"/>
    </row>
    <row r="89" spans="1:24" ht="13.5" customHeight="1">
      <c r="A89" s="294"/>
      <c r="B89" s="294"/>
      <c r="C89" s="294"/>
      <c r="D89" s="294"/>
      <c r="E89" s="294"/>
      <c r="F89" s="294"/>
      <c r="G89" s="294"/>
      <c r="H89" s="294"/>
      <c r="I89" s="294"/>
      <c r="J89" s="294"/>
      <c r="K89" s="294"/>
      <c r="L89" s="294"/>
      <c r="M89" s="294"/>
      <c r="N89" s="294"/>
      <c r="O89" s="294"/>
      <c r="P89" s="294"/>
      <c r="Q89" s="294"/>
      <c r="R89" s="294"/>
      <c r="S89" s="294"/>
      <c r="T89" s="294"/>
      <c r="U89" s="294"/>
      <c r="V89" s="294"/>
      <c r="W89" s="294"/>
      <c r="X89" s="294"/>
    </row>
    <row r="90" spans="1:24" ht="13.5" customHeight="1">
      <c r="A90" s="294"/>
      <c r="B90" s="294"/>
      <c r="C90" s="294"/>
      <c r="D90" s="294"/>
      <c r="E90" s="294"/>
      <c r="F90" s="294"/>
      <c r="G90" s="294"/>
      <c r="H90" s="294"/>
      <c r="I90" s="294"/>
      <c r="J90" s="294"/>
      <c r="K90" s="294"/>
      <c r="L90" s="294"/>
      <c r="M90" s="294"/>
      <c r="N90" s="294"/>
      <c r="O90" s="294"/>
      <c r="P90" s="294"/>
      <c r="Q90" s="294"/>
      <c r="R90" s="294"/>
      <c r="S90" s="294"/>
      <c r="T90" s="294"/>
      <c r="U90" s="294"/>
      <c r="V90" s="294"/>
      <c r="W90" s="294"/>
      <c r="X90" s="294"/>
    </row>
    <row r="91" spans="1:24" ht="13.5" customHeight="1">
      <c r="A91" s="294"/>
      <c r="B91" s="294"/>
      <c r="C91" s="294"/>
      <c r="D91" s="294"/>
      <c r="E91" s="294"/>
      <c r="F91" s="294"/>
      <c r="G91" s="294"/>
      <c r="H91" s="294"/>
    </row>
    <row r="92" spans="1:24" ht="13.5" customHeight="1">
      <c r="A92" s="294"/>
      <c r="B92" s="294"/>
      <c r="C92" s="294"/>
      <c r="D92" s="294"/>
      <c r="E92" s="294"/>
      <c r="F92" s="294"/>
      <c r="G92" s="294"/>
      <c r="H92" s="294"/>
    </row>
  </sheetData>
  <mergeCells count="42">
    <mergeCell ref="A39:E39"/>
    <mergeCell ref="F39:H39"/>
    <mergeCell ref="A40:H45"/>
    <mergeCell ref="A31:C31"/>
    <mergeCell ref="A32:C32"/>
    <mergeCell ref="A33:C33"/>
    <mergeCell ref="A35:E35"/>
    <mergeCell ref="A37:E37"/>
    <mergeCell ref="F37:H37"/>
    <mergeCell ref="A16:B16"/>
    <mergeCell ref="A17:B17"/>
    <mergeCell ref="A30:C30"/>
    <mergeCell ref="A18:B18"/>
    <mergeCell ref="A19:B19"/>
    <mergeCell ref="A20:B20"/>
    <mergeCell ref="A22:B22"/>
    <mergeCell ref="A23:B23"/>
    <mergeCell ref="A24:B24"/>
    <mergeCell ref="A25:C25"/>
    <mergeCell ref="A26:C26"/>
    <mergeCell ref="A27:C27"/>
    <mergeCell ref="A28:C28"/>
    <mergeCell ref="A29:C29"/>
    <mergeCell ref="A14:B14"/>
    <mergeCell ref="A15:B15"/>
    <mergeCell ref="A9:C9"/>
    <mergeCell ref="A10:C10"/>
    <mergeCell ref="A11:C11"/>
    <mergeCell ref="A8:B8"/>
    <mergeCell ref="A1:D1"/>
    <mergeCell ref="E1:H1"/>
    <mergeCell ref="A3:B3"/>
    <mergeCell ref="E3:F3"/>
    <mergeCell ref="G3:H3"/>
    <mergeCell ref="A4:B4"/>
    <mergeCell ref="E4:F4"/>
    <mergeCell ref="G4:H4"/>
    <mergeCell ref="A5:B5"/>
    <mergeCell ref="E5:F5"/>
    <mergeCell ref="G5:H5"/>
    <mergeCell ref="A6:B6"/>
    <mergeCell ref="F6:G6"/>
  </mergeCells>
  <pageMargins left="0.51181102362204722" right="0.11811023622047245"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workbookViewId="0">
      <selection activeCell="J11" sqref="J11"/>
    </sheetView>
  </sheetViews>
  <sheetFormatPr defaultColWidth="10.140625" defaultRowHeight="13.5" customHeight="1"/>
  <cols>
    <col min="1" max="256" width="10.140625" style="84" customWidth="1"/>
  </cols>
  <sheetData>
    <row r="1" spans="1:8" ht="15.75" customHeight="1">
      <c r="A1" s="611" t="s">
        <v>52</v>
      </c>
      <c r="B1" s="612"/>
      <c r="C1" s="612"/>
      <c r="D1" s="612"/>
      <c r="E1" s="612"/>
      <c r="F1" s="612"/>
      <c r="G1" s="612"/>
      <c r="H1" s="613"/>
    </row>
    <row r="2" spans="1:8" ht="13.7" customHeight="1">
      <c r="A2" s="85"/>
      <c r="B2" s="86"/>
      <c r="C2" s="86"/>
      <c r="D2" s="86"/>
      <c r="E2" s="87"/>
      <c r="F2" s="88" t="s">
        <v>53</v>
      </c>
      <c r="G2" s="88" t="s">
        <v>54</v>
      </c>
      <c r="H2" s="88" t="s">
        <v>55</v>
      </c>
    </row>
    <row r="3" spans="1:8" ht="13.7" customHeight="1">
      <c r="A3" s="89" t="s">
        <v>56</v>
      </c>
      <c r="B3" s="90"/>
      <c r="C3" s="90"/>
      <c r="D3" s="90"/>
      <c r="E3" s="91"/>
      <c r="F3" s="453"/>
      <c r="G3" s="61">
        <f>DATABANK!C98</f>
        <v>171.5</v>
      </c>
      <c r="H3" s="61">
        <f>F3*G3</f>
        <v>0</v>
      </c>
    </row>
    <row r="4" spans="1:8" ht="13.7" customHeight="1">
      <c r="A4" s="89" t="s">
        <v>57</v>
      </c>
      <c r="B4" s="90"/>
      <c r="C4" s="90"/>
      <c r="D4" s="90"/>
      <c r="E4" s="91"/>
      <c r="F4" s="453"/>
      <c r="G4" s="61">
        <f>DATABANK!C99</f>
        <v>390.08</v>
      </c>
      <c r="H4" s="61">
        <f>F4*G4</f>
        <v>0</v>
      </c>
    </row>
    <row r="5" spans="1:8" ht="15.75" customHeight="1">
      <c r="A5" s="89" t="s">
        <v>15</v>
      </c>
      <c r="B5" s="90"/>
      <c r="C5" s="90"/>
      <c r="D5" s="90"/>
      <c r="E5" s="91"/>
      <c r="F5" s="92">
        <f>SUM(F3:F4)</f>
        <v>0</v>
      </c>
      <c r="G5" s="61"/>
      <c r="H5" s="93">
        <f>SUM(H3:H4)</f>
        <v>0</v>
      </c>
    </row>
    <row r="6" spans="1:8" ht="13.7" customHeight="1">
      <c r="A6" s="94"/>
      <c r="B6" s="95"/>
      <c r="C6" s="95"/>
      <c r="D6" s="95"/>
      <c r="E6" s="95"/>
      <c r="F6" s="95"/>
      <c r="G6" s="95"/>
      <c r="H6" s="96"/>
    </row>
    <row r="7" spans="1:8" ht="13.7" customHeight="1">
      <c r="A7" s="97" t="s">
        <v>58</v>
      </c>
      <c r="B7" s="98" t="str">
        <f>DATABANK!B20</f>
        <v>1.10.2017</v>
      </c>
      <c r="C7" s="5"/>
      <c r="D7" s="5"/>
      <c r="E7" s="5"/>
      <c r="F7" s="5"/>
      <c r="G7" s="5"/>
      <c r="H7" s="7"/>
    </row>
    <row r="8" spans="1:8" ht="13.7" customHeight="1">
      <c r="A8" s="99"/>
      <c r="B8" s="100"/>
      <c r="C8" s="100"/>
      <c r="D8" s="100"/>
      <c r="E8" s="100"/>
      <c r="F8" s="100"/>
      <c r="G8" s="100"/>
      <c r="H8" s="101"/>
    </row>
    <row r="9" spans="1:8" ht="15.75" customHeight="1">
      <c r="A9" s="611" t="s">
        <v>59</v>
      </c>
      <c r="B9" s="612"/>
      <c r="C9" s="612"/>
      <c r="D9" s="612"/>
      <c r="E9" s="612"/>
      <c r="F9" s="612"/>
      <c r="G9" s="612"/>
      <c r="H9" s="613"/>
    </row>
    <row r="10" spans="1:8" ht="13.7" customHeight="1">
      <c r="A10" s="102" t="s">
        <v>60</v>
      </c>
      <c r="B10" s="95"/>
      <c r="C10" s="95"/>
      <c r="D10" s="95"/>
      <c r="E10" s="95"/>
      <c r="F10" s="95"/>
      <c r="G10" s="95"/>
      <c r="H10" s="96"/>
    </row>
    <row r="11" spans="1:8" ht="13.7" customHeight="1">
      <c r="A11" s="97" t="s">
        <v>61</v>
      </c>
      <c r="B11" s="5"/>
      <c r="C11" s="5"/>
      <c r="D11" s="5"/>
      <c r="E11" s="5"/>
      <c r="F11" s="5"/>
      <c r="G11" s="5"/>
      <c r="H11" s="103">
        <f>DATABANK!C121</f>
        <v>35.18</v>
      </c>
    </row>
    <row r="12" spans="1:8" ht="13.7" customHeight="1">
      <c r="A12" s="97" t="s">
        <v>62</v>
      </c>
      <c r="B12" s="5"/>
      <c r="C12" s="5"/>
      <c r="D12" s="5"/>
      <c r="E12" s="5"/>
      <c r="F12" s="5"/>
      <c r="G12" s="5"/>
      <c r="H12" s="7"/>
    </row>
    <row r="13" spans="1:8" ht="13.7" customHeight="1">
      <c r="A13" s="97" t="s">
        <v>63</v>
      </c>
      <c r="B13" s="5"/>
      <c r="C13" s="5"/>
      <c r="D13" s="5"/>
      <c r="E13" s="5"/>
      <c r="F13" s="5"/>
      <c r="G13" s="5"/>
      <c r="H13" s="7"/>
    </row>
    <row r="14" spans="1:8" ht="15.75" customHeight="1">
      <c r="A14" s="104"/>
      <c r="B14" s="4"/>
      <c r="C14" s="11"/>
      <c r="D14" s="4"/>
      <c r="E14" s="4"/>
      <c r="F14" s="4"/>
      <c r="G14" s="4"/>
      <c r="H14" s="105"/>
    </row>
    <row r="15" spans="1:8" ht="15.75" customHeight="1">
      <c r="A15" s="97" t="s">
        <v>64</v>
      </c>
      <c r="B15" s="10"/>
      <c r="C15" s="286">
        <v>0</v>
      </c>
      <c r="D15" s="106" t="s">
        <v>65</v>
      </c>
      <c r="E15" s="5"/>
      <c r="F15" s="5"/>
      <c r="G15" s="5"/>
      <c r="H15" s="7"/>
    </row>
    <row r="16" spans="1:8" ht="14.1" customHeight="1">
      <c r="A16" s="97" t="s">
        <v>66</v>
      </c>
      <c r="B16" s="5"/>
      <c r="C16" s="107"/>
      <c r="D16" s="5"/>
      <c r="E16" s="5"/>
      <c r="F16" s="5"/>
      <c r="G16" s="5"/>
      <c r="H16" s="7"/>
    </row>
    <row r="17" spans="1:8" ht="13.7" customHeight="1">
      <c r="A17" s="99"/>
      <c r="B17" s="100"/>
      <c r="C17" s="100"/>
      <c r="D17" s="100"/>
      <c r="E17" s="100"/>
      <c r="F17" s="100"/>
      <c r="G17" s="100"/>
      <c r="H17" s="101"/>
    </row>
    <row r="18" spans="1:8" ht="13.7" customHeight="1">
      <c r="A18" s="89" t="s">
        <v>67</v>
      </c>
      <c r="B18" s="90"/>
      <c r="C18" s="90"/>
      <c r="D18" s="90"/>
      <c r="E18" s="91"/>
      <c r="F18" s="453"/>
      <c r="G18" s="61">
        <f t="shared" ref="G18:G21" si="0">MAX(0.25*C$15,H$11)</f>
        <v>35.18</v>
      </c>
      <c r="H18" s="61">
        <f>F18*G18</f>
        <v>0</v>
      </c>
    </row>
    <row r="19" spans="1:8" ht="13.7" customHeight="1">
      <c r="A19" s="89" t="s">
        <v>68</v>
      </c>
      <c r="B19" s="90"/>
      <c r="C19" s="90"/>
      <c r="D19" s="90"/>
      <c r="E19" s="91"/>
      <c r="F19" s="453"/>
      <c r="G19" s="61">
        <f t="shared" si="0"/>
        <v>35.18</v>
      </c>
      <c r="H19" s="61">
        <f>F19*G19</f>
        <v>0</v>
      </c>
    </row>
    <row r="20" spans="1:8" ht="13.7" customHeight="1">
      <c r="A20" s="89" t="s">
        <v>69</v>
      </c>
      <c r="B20" s="90"/>
      <c r="C20" s="90"/>
      <c r="D20" s="90"/>
      <c r="E20" s="91"/>
      <c r="F20" s="453"/>
      <c r="G20" s="61">
        <f t="shared" si="0"/>
        <v>35.18</v>
      </c>
      <c r="H20" s="61">
        <f>F20*G20</f>
        <v>0</v>
      </c>
    </row>
    <row r="21" spans="1:8" ht="13.7" customHeight="1">
      <c r="A21" s="89" t="s">
        <v>70</v>
      </c>
      <c r="B21" s="90"/>
      <c r="C21" s="90"/>
      <c r="D21" s="90"/>
      <c r="E21" s="91"/>
      <c r="F21" s="453"/>
      <c r="G21" s="61">
        <f t="shared" si="0"/>
        <v>35.18</v>
      </c>
      <c r="H21" s="61">
        <f>F21*G21</f>
        <v>0</v>
      </c>
    </row>
    <row r="22" spans="1:8" ht="15.75" customHeight="1">
      <c r="A22" s="89" t="s">
        <v>15</v>
      </c>
      <c r="B22" s="90"/>
      <c r="C22" s="90"/>
      <c r="D22" s="90"/>
      <c r="E22" s="91"/>
      <c r="F22" s="92"/>
      <c r="G22" s="61"/>
      <c r="H22" s="93">
        <f>SUM(H18:H21)</f>
        <v>0</v>
      </c>
    </row>
    <row r="23" spans="1:8" ht="13.7" customHeight="1">
      <c r="A23" s="94"/>
      <c r="B23" s="95"/>
      <c r="C23" s="95"/>
      <c r="D23" s="95"/>
      <c r="E23" s="95"/>
      <c r="F23" s="95"/>
      <c r="G23" s="95"/>
      <c r="H23" s="96"/>
    </row>
    <row r="24" spans="1:8" ht="13.7" customHeight="1">
      <c r="A24" s="99"/>
      <c r="B24" s="100"/>
      <c r="C24" s="100"/>
      <c r="D24" s="100"/>
      <c r="E24" s="100"/>
      <c r="F24" s="100"/>
      <c r="G24" s="100"/>
      <c r="H24" s="101"/>
    </row>
    <row r="25" spans="1:8" ht="15.75" customHeight="1">
      <c r="A25" s="611" t="s">
        <v>71</v>
      </c>
      <c r="B25" s="612"/>
      <c r="C25" s="612"/>
      <c r="D25" s="612"/>
      <c r="E25" s="612"/>
      <c r="F25" s="612"/>
      <c r="G25" s="612"/>
      <c r="H25" s="613"/>
    </row>
    <row r="26" spans="1:8" ht="13.7" customHeight="1">
      <c r="A26" s="102" t="s">
        <v>72</v>
      </c>
      <c r="B26" s="95"/>
      <c r="C26" s="95"/>
      <c r="D26" s="95"/>
      <c r="E26" s="95"/>
      <c r="F26" s="95"/>
      <c r="G26" s="95"/>
      <c r="H26" s="96"/>
    </row>
    <row r="27" spans="1:8" ht="13.7" customHeight="1">
      <c r="A27" s="97" t="s">
        <v>73</v>
      </c>
      <c r="B27" s="5"/>
      <c r="C27" s="5"/>
      <c r="D27" s="5"/>
      <c r="E27" s="5"/>
      <c r="F27" s="5"/>
      <c r="G27" s="5"/>
      <c r="H27" s="7"/>
    </row>
    <row r="28" spans="1:8" ht="13.7" customHeight="1">
      <c r="A28" s="97" t="s">
        <v>74</v>
      </c>
      <c r="B28" s="5"/>
      <c r="C28" s="5"/>
      <c r="D28" s="5"/>
      <c r="E28" s="5"/>
      <c r="F28" s="5"/>
      <c r="G28" s="5"/>
      <c r="H28" s="7"/>
    </row>
    <row r="29" spans="1:8" ht="13.7" customHeight="1">
      <c r="A29" s="108"/>
      <c r="B29" s="5"/>
      <c r="C29" s="5"/>
      <c r="D29" s="5"/>
      <c r="E29" s="5"/>
      <c r="F29" s="5"/>
      <c r="G29" s="5"/>
      <c r="H29" s="7"/>
    </row>
    <row r="30" spans="1:8" ht="13.7" customHeight="1">
      <c r="A30" s="104"/>
      <c r="B30" s="4"/>
      <c r="C30" s="4"/>
      <c r="D30" s="4"/>
      <c r="E30" s="4"/>
      <c r="F30" s="4"/>
      <c r="G30" s="4"/>
      <c r="H30" s="105"/>
    </row>
    <row r="31" spans="1:8" ht="13.7" customHeight="1">
      <c r="A31" s="109"/>
      <c r="B31" s="110"/>
      <c r="C31" s="110"/>
      <c r="D31" s="110"/>
      <c r="E31" s="110"/>
      <c r="F31" s="110"/>
      <c r="G31" s="110"/>
      <c r="H31" s="111"/>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showGridLines="0" workbookViewId="0">
      <selection activeCell="O23" sqref="O23"/>
    </sheetView>
  </sheetViews>
  <sheetFormatPr defaultColWidth="10.140625" defaultRowHeight="13.5" customHeight="1"/>
  <cols>
    <col min="1" max="1" width="14" style="112" customWidth="1"/>
    <col min="2" max="13" width="8" style="112" customWidth="1"/>
    <col min="14" max="18" width="10.140625" style="112" customWidth="1"/>
    <col min="19" max="19" width="11" style="112" customWidth="1"/>
    <col min="20" max="256" width="10.140625" style="112" customWidth="1"/>
  </cols>
  <sheetData>
    <row r="1" spans="1:20" ht="15.75" customHeight="1">
      <c r="A1" s="113" t="s">
        <v>75</v>
      </c>
      <c r="B1" s="114">
        <v>41852</v>
      </c>
      <c r="C1" s="114">
        <v>41883</v>
      </c>
      <c r="D1" s="114">
        <v>41913</v>
      </c>
      <c r="E1" s="114">
        <v>41944</v>
      </c>
      <c r="F1" s="114">
        <v>41974</v>
      </c>
      <c r="G1" s="114">
        <v>42005</v>
      </c>
      <c r="H1" s="114">
        <v>42036</v>
      </c>
      <c r="I1" s="114">
        <v>42064</v>
      </c>
      <c r="J1" s="114">
        <v>42095</v>
      </c>
      <c r="K1" s="114">
        <v>42125</v>
      </c>
      <c r="L1" s="114">
        <v>42156</v>
      </c>
      <c r="M1" s="115">
        <v>42186</v>
      </c>
      <c r="N1" s="1"/>
      <c r="O1" s="2"/>
      <c r="P1" s="2"/>
      <c r="Q1" s="2"/>
      <c r="R1" s="2"/>
      <c r="S1" s="2"/>
      <c r="T1" s="3"/>
    </row>
    <row r="2" spans="1:20" ht="13.7" customHeight="1">
      <c r="A2" s="116" t="s">
        <v>76</v>
      </c>
      <c r="B2" s="117">
        <v>31</v>
      </c>
      <c r="C2" s="117">
        <v>30</v>
      </c>
      <c r="D2" s="117">
        <v>31</v>
      </c>
      <c r="E2" s="117">
        <v>30</v>
      </c>
      <c r="F2" s="117">
        <v>31</v>
      </c>
      <c r="G2" s="117">
        <v>31</v>
      </c>
      <c r="H2" s="117">
        <v>29</v>
      </c>
      <c r="I2" s="117">
        <v>31</v>
      </c>
      <c r="J2" s="117">
        <v>30</v>
      </c>
      <c r="K2" s="117">
        <v>31</v>
      </c>
      <c r="L2" s="117">
        <v>30</v>
      </c>
      <c r="M2" s="118">
        <v>31</v>
      </c>
      <c r="N2" s="8"/>
      <c r="O2" s="5"/>
      <c r="P2" s="5"/>
      <c r="Q2" s="5"/>
      <c r="R2" s="5"/>
      <c r="S2" s="5"/>
      <c r="T2" s="7"/>
    </row>
    <row r="3" spans="1:20" ht="13.7" customHeight="1">
      <c r="A3" s="119" t="s">
        <v>77</v>
      </c>
      <c r="B3" s="120">
        <f>B2-B5-B4-B7</f>
        <v>10</v>
      </c>
      <c r="C3" s="120">
        <f>C2-C5-C4-C7</f>
        <v>8</v>
      </c>
      <c r="D3" s="120">
        <f>D2-D5-D4-D7</f>
        <v>9</v>
      </c>
      <c r="E3" s="120">
        <f>E2-E5-E4-E7</f>
        <v>9</v>
      </c>
      <c r="F3" s="120">
        <v>8</v>
      </c>
      <c r="G3" s="120">
        <f>G2-G5-G4-G7</f>
        <v>10</v>
      </c>
      <c r="H3" s="120">
        <v>8</v>
      </c>
      <c r="I3" s="120">
        <v>8</v>
      </c>
      <c r="J3" s="120">
        <v>9</v>
      </c>
      <c r="K3" s="120">
        <v>9</v>
      </c>
      <c r="L3" s="120">
        <f>L2-L5-L4-L7</f>
        <v>8</v>
      </c>
      <c r="M3" s="121">
        <v>10</v>
      </c>
      <c r="N3" s="8"/>
      <c r="O3" s="5"/>
      <c r="P3" s="5"/>
      <c r="Q3" s="5"/>
      <c r="R3" s="5"/>
      <c r="S3" s="5"/>
      <c r="T3" s="7"/>
    </row>
    <row r="4" spans="1:20" ht="13.7" customHeight="1">
      <c r="A4" s="119" t="s">
        <v>78</v>
      </c>
      <c r="B4" s="120">
        <v>0</v>
      </c>
      <c r="C4" s="120">
        <v>0</v>
      </c>
      <c r="D4" s="120">
        <v>0</v>
      </c>
      <c r="E4" s="120">
        <v>0</v>
      </c>
      <c r="F4" s="120">
        <v>1</v>
      </c>
      <c r="G4" s="120">
        <v>1</v>
      </c>
      <c r="H4" s="120">
        <v>0</v>
      </c>
      <c r="I4" s="120">
        <v>3</v>
      </c>
      <c r="J4" s="120">
        <v>1</v>
      </c>
      <c r="K4" s="120">
        <v>2</v>
      </c>
      <c r="L4" s="120">
        <v>0</v>
      </c>
      <c r="M4" s="121">
        <v>0</v>
      </c>
      <c r="N4" s="8"/>
      <c r="O4" s="5"/>
      <c r="P4" s="5"/>
      <c r="Q4" s="5"/>
      <c r="R4" s="5"/>
      <c r="S4" s="5"/>
      <c r="T4" s="7"/>
    </row>
    <row r="5" spans="1:20" ht="13.7" customHeight="1">
      <c r="A5" s="116" t="s">
        <v>79</v>
      </c>
      <c r="B5" s="117">
        <v>21</v>
      </c>
      <c r="C5" s="117">
        <v>22</v>
      </c>
      <c r="D5" s="117">
        <v>17</v>
      </c>
      <c r="E5" s="117">
        <v>21</v>
      </c>
      <c r="F5" s="117">
        <v>21</v>
      </c>
      <c r="G5" s="117">
        <v>20</v>
      </c>
      <c r="H5" s="117">
        <v>21</v>
      </c>
      <c r="I5" s="117">
        <v>20</v>
      </c>
      <c r="J5" s="117">
        <v>20</v>
      </c>
      <c r="K5" s="117">
        <v>20</v>
      </c>
      <c r="L5" s="117">
        <v>22</v>
      </c>
      <c r="M5" s="118">
        <v>2</v>
      </c>
      <c r="N5" s="8"/>
      <c r="O5" s="5"/>
      <c r="P5" s="5"/>
      <c r="Q5" s="5"/>
      <c r="R5" s="5"/>
      <c r="S5" s="5"/>
      <c r="T5" s="7"/>
    </row>
    <row r="6" spans="1:20" ht="13.7" customHeight="1">
      <c r="A6" s="122" t="s">
        <v>80</v>
      </c>
      <c r="B6" s="123">
        <v>16</v>
      </c>
      <c r="C6" s="123">
        <v>22</v>
      </c>
      <c r="D6" s="123">
        <f>D5</f>
        <v>17</v>
      </c>
      <c r="E6" s="123">
        <v>21</v>
      </c>
      <c r="F6" s="123">
        <v>14</v>
      </c>
      <c r="G6" s="123">
        <f>G5</f>
        <v>20</v>
      </c>
      <c r="H6" s="123">
        <v>16</v>
      </c>
      <c r="I6" s="123">
        <v>17</v>
      </c>
      <c r="J6" s="123">
        <v>20</v>
      </c>
      <c r="K6" s="123">
        <v>19</v>
      </c>
      <c r="L6" s="123">
        <v>18</v>
      </c>
      <c r="M6" s="124">
        <v>0</v>
      </c>
      <c r="N6" s="8"/>
      <c r="O6" s="5"/>
      <c r="P6" s="5"/>
      <c r="Q6" s="5"/>
      <c r="R6" s="5"/>
      <c r="S6" s="5"/>
      <c r="T6" s="7"/>
    </row>
    <row r="7" spans="1:20" ht="13.7" customHeight="1">
      <c r="A7" s="119" t="s">
        <v>81</v>
      </c>
      <c r="B7" s="120">
        <v>0</v>
      </c>
      <c r="C7" s="120">
        <v>0</v>
      </c>
      <c r="D7" s="120">
        <v>5</v>
      </c>
      <c r="E7" s="120">
        <v>0</v>
      </c>
      <c r="F7" s="120">
        <v>0</v>
      </c>
      <c r="G7" s="120">
        <v>0</v>
      </c>
      <c r="H7" s="120">
        <v>0</v>
      </c>
      <c r="I7" s="120">
        <v>0</v>
      </c>
      <c r="J7" s="120">
        <v>0</v>
      </c>
      <c r="K7" s="120">
        <v>0</v>
      </c>
      <c r="L7" s="120">
        <v>0</v>
      </c>
      <c r="M7" s="121">
        <v>20</v>
      </c>
      <c r="N7" s="8"/>
      <c r="O7" s="5"/>
      <c r="P7" s="5"/>
      <c r="Q7" s="5"/>
      <c r="R7" s="5"/>
      <c r="S7" s="5"/>
      <c r="T7" s="7"/>
    </row>
    <row r="8" spans="1:20" ht="15.75" customHeight="1">
      <c r="A8" s="125"/>
      <c r="B8" s="90"/>
      <c r="C8" s="126"/>
      <c r="D8" s="127"/>
      <c r="E8" s="127"/>
      <c r="F8" s="126"/>
      <c r="G8" s="95"/>
      <c r="H8" s="95"/>
      <c r="I8" s="95"/>
      <c r="J8" s="95"/>
      <c r="K8" s="95"/>
      <c r="L8" s="95"/>
      <c r="M8" s="128"/>
      <c r="N8" s="8"/>
      <c r="O8" s="5"/>
      <c r="P8" s="5"/>
      <c r="Q8" s="5"/>
      <c r="R8" s="5"/>
      <c r="S8" s="5"/>
      <c r="T8" s="7"/>
    </row>
    <row r="9" spans="1:20" ht="15.75" customHeight="1">
      <c r="A9" s="38" t="s">
        <v>76</v>
      </c>
      <c r="B9" s="129">
        <f>SUM(B2:M2)</f>
        <v>366</v>
      </c>
      <c r="C9" s="130"/>
      <c r="D9" s="131">
        <v>1924</v>
      </c>
      <c r="E9" s="131">
        <f>D9</f>
        <v>1924</v>
      </c>
      <c r="F9" s="132" t="s">
        <v>82</v>
      </c>
      <c r="G9" s="133"/>
      <c r="H9" s="134"/>
      <c r="I9" s="134"/>
      <c r="J9" s="134"/>
      <c r="K9" s="134"/>
      <c r="L9" s="134"/>
      <c r="M9" s="135"/>
      <c r="N9" s="8"/>
      <c r="O9" s="5"/>
      <c r="P9" s="5"/>
      <c r="Q9" s="5"/>
      <c r="R9" s="5"/>
      <c r="S9" s="5"/>
      <c r="T9" s="7"/>
    </row>
    <row r="10" spans="1:20" ht="15.75" customHeight="1">
      <c r="A10" s="136" t="s">
        <v>77</v>
      </c>
      <c r="B10" s="137">
        <f>SUM(B3:M3)</f>
        <v>106</v>
      </c>
      <c r="C10" s="130"/>
      <c r="D10" s="138"/>
      <c r="E10" s="138"/>
      <c r="F10" s="132" t="s">
        <v>83</v>
      </c>
      <c r="G10" s="133"/>
      <c r="H10" s="134"/>
      <c r="I10" s="134"/>
      <c r="J10" s="134"/>
      <c r="K10" s="134"/>
      <c r="L10" s="134"/>
      <c r="M10" s="135"/>
      <c r="N10" s="8"/>
      <c r="O10" s="5"/>
      <c r="P10" s="5"/>
      <c r="Q10" s="5"/>
      <c r="R10" s="5"/>
      <c r="S10" s="5"/>
      <c r="T10" s="7"/>
    </row>
    <row r="11" spans="1:20" ht="13.7" customHeight="1">
      <c r="A11" s="136" t="s">
        <v>78</v>
      </c>
      <c r="B11" s="137">
        <f>SUM(B4:M4)</f>
        <v>8</v>
      </c>
      <c r="C11" s="130">
        <v>7.4</v>
      </c>
      <c r="D11" s="138">
        <f>B11*C11</f>
        <v>59.2</v>
      </c>
      <c r="E11" s="138">
        <f>D11</f>
        <v>59.2</v>
      </c>
      <c r="F11" s="9"/>
      <c r="G11" s="4"/>
      <c r="H11" s="4"/>
      <c r="I11" s="4"/>
      <c r="J11" s="4"/>
      <c r="K11" s="4"/>
      <c r="L11" s="4"/>
      <c r="M11" s="139"/>
      <c r="N11" s="8"/>
      <c r="O11" s="5"/>
      <c r="P11" s="5"/>
      <c r="Q11" s="5"/>
      <c r="R11" s="5"/>
      <c r="S11" s="5"/>
      <c r="T11" s="7"/>
    </row>
    <row r="12" spans="1:20" ht="13.7" customHeight="1">
      <c r="A12" s="38" t="s">
        <v>79</v>
      </c>
      <c r="B12" s="129">
        <f>SUM(B5:M5)-1</f>
        <v>226</v>
      </c>
      <c r="C12" s="130"/>
      <c r="D12" s="138"/>
      <c r="E12" s="138"/>
      <c r="F12" s="106" t="s">
        <v>84</v>
      </c>
      <c r="G12" s="4"/>
      <c r="H12" s="4"/>
      <c r="I12" s="4"/>
      <c r="J12" s="4"/>
      <c r="K12" s="4"/>
      <c r="L12" s="4"/>
      <c r="M12" s="139"/>
      <c r="N12" s="8"/>
      <c r="O12" s="5"/>
      <c r="P12" s="5"/>
      <c r="Q12" s="5"/>
      <c r="R12" s="5"/>
      <c r="S12" s="5"/>
      <c r="T12" s="7"/>
    </row>
    <row r="13" spans="1:20" ht="13.7" customHeight="1">
      <c r="A13" s="136" t="s">
        <v>81</v>
      </c>
      <c r="B13" s="137">
        <f>SUM(B7:M7)</f>
        <v>25</v>
      </c>
      <c r="C13" s="130">
        <v>7.4</v>
      </c>
      <c r="D13" s="138">
        <f>B13*C13</f>
        <v>185</v>
      </c>
      <c r="E13" s="138">
        <f>D13</f>
        <v>185</v>
      </c>
      <c r="F13" s="106" t="s">
        <v>85</v>
      </c>
      <c r="G13" s="4"/>
      <c r="H13" s="4"/>
      <c r="I13" s="4"/>
      <c r="J13" s="4"/>
      <c r="K13" s="4"/>
      <c r="L13" s="4"/>
      <c r="M13" s="139"/>
      <c r="N13" s="8"/>
      <c r="O13" s="5"/>
      <c r="P13" s="5"/>
      <c r="Q13" s="5"/>
      <c r="R13" s="5"/>
      <c r="S13" s="5"/>
      <c r="T13" s="7"/>
    </row>
    <row r="14" spans="1:20" ht="13.7" customHeight="1">
      <c r="A14" s="136" t="s">
        <v>86</v>
      </c>
      <c r="B14" s="137">
        <v>5</v>
      </c>
      <c r="C14" s="130">
        <v>7.4</v>
      </c>
      <c r="D14" s="138">
        <f>B14*C14</f>
        <v>37</v>
      </c>
      <c r="E14" s="138"/>
      <c r="F14" s="9"/>
      <c r="G14" s="4"/>
      <c r="H14" s="4"/>
      <c r="I14" s="4"/>
      <c r="J14" s="4"/>
      <c r="K14" s="4"/>
      <c r="L14" s="4"/>
      <c r="M14" s="139"/>
      <c r="N14" s="8"/>
      <c r="O14" s="5"/>
      <c r="P14" s="5"/>
      <c r="Q14" s="5"/>
      <c r="R14" s="5"/>
      <c r="S14" s="5"/>
      <c r="T14" s="7"/>
    </row>
    <row r="15" spans="1:20" ht="16.5" customHeight="1">
      <c r="A15" s="41" t="s">
        <v>80</v>
      </c>
      <c r="B15" s="140">
        <f>SUM(B6:M6)</f>
        <v>200</v>
      </c>
      <c r="C15" s="141"/>
      <c r="D15" s="142">
        <f>D9-D11-D13-D14</f>
        <v>1642.8</v>
      </c>
      <c r="E15" s="142">
        <f>E9-E11-E13-E14</f>
        <v>1679.8</v>
      </c>
      <c r="F15" s="143"/>
      <c r="G15" s="11"/>
      <c r="H15" s="11"/>
      <c r="I15" s="11"/>
      <c r="J15" s="11"/>
      <c r="K15" s="11"/>
      <c r="L15" s="11"/>
      <c r="M15" s="144"/>
      <c r="N15" s="8"/>
      <c r="O15" s="5"/>
      <c r="P15" s="5"/>
      <c r="Q15" s="5"/>
      <c r="R15" s="5"/>
      <c r="S15" s="5"/>
      <c r="T15" s="7"/>
    </row>
    <row r="16" spans="1:20" ht="15.75" customHeight="1">
      <c r="A16" s="14"/>
      <c r="B16" s="6"/>
      <c r="C16" s="6"/>
      <c r="D16" s="6"/>
      <c r="E16" s="6"/>
      <c r="F16" s="6"/>
      <c r="G16" s="6"/>
      <c r="H16" s="6"/>
      <c r="I16" s="6"/>
      <c r="J16" s="6"/>
      <c r="K16" s="6"/>
      <c r="L16" s="6"/>
      <c r="M16" s="6"/>
      <c r="N16" s="5"/>
      <c r="O16" s="5"/>
      <c r="P16" s="5"/>
      <c r="Q16" s="5"/>
      <c r="R16" s="5"/>
      <c r="S16" s="5"/>
      <c r="T16" s="7"/>
    </row>
    <row r="17" spans="1:20" ht="15.75" customHeight="1">
      <c r="A17" s="113" t="s">
        <v>87</v>
      </c>
      <c r="B17" s="114">
        <v>41852</v>
      </c>
      <c r="C17" s="114">
        <v>41883</v>
      </c>
      <c r="D17" s="114">
        <v>41913</v>
      </c>
      <c r="E17" s="114">
        <v>41944</v>
      </c>
      <c r="F17" s="114">
        <v>41974</v>
      </c>
      <c r="G17" s="114">
        <v>42005</v>
      </c>
      <c r="H17" s="114">
        <v>42036</v>
      </c>
      <c r="I17" s="114">
        <v>42064</v>
      </c>
      <c r="J17" s="114">
        <v>42095</v>
      </c>
      <c r="K17" s="114">
        <v>42125</v>
      </c>
      <c r="L17" s="114">
        <v>42156</v>
      </c>
      <c r="M17" s="115">
        <v>42186</v>
      </c>
      <c r="N17" s="8"/>
      <c r="O17" s="5"/>
      <c r="P17" s="5"/>
      <c r="Q17" s="5"/>
      <c r="R17" s="5"/>
      <c r="S17" s="5"/>
      <c r="T17" s="7"/>
    </row>
    <row r="18" spans="1:20" ht="13.7" customHeight="1">
      <c r="A18" s="116" t="s">
        <v>76</v>
      </c>
      <c r="B18" s="117">
        <v>31</v>
      </c>
      <c r="C18" s="117">
        <v>30</v>
      </c>
      <c r="D18" s="117">
        <v>31</v>
      </c>
      <c r="E18" s="117">
        <v>30</v>
      </c>
      <c r="F18" s="117">
        <v>31</v>
      </c>
      <c r="G18" s="117">
        <v>31</v>
      </c>
      <c r="H18" s="117">
        <v>28</v>
      </c>
      <c r="I18" s="117">
        <v>31</v>
      </c>
      <c r="J18" s="117">
        <v>30</v>
      </c>
      <c r="K18" s="117">
        <v>31</v>
      </c>
      <c r="L18" s="117">
        <v>30</v>
      </c>
      <c r="M18" s="118">
        <v>31</v>
      </c>
      <c r="N18" s="8"/>
      <c r="O18" s="5"/>
      <c r="P18" s="5"/>
      <c r="Q18" s="5"/>
      <c r="R18" s="5"/>
      <c r="S18" s="5"/>
      <c r="T18" s="7"/>
    </row>
    <row r="19" spans="1:20" ht="13.7" customHeight="1">
      <c r="A19" s="119" t="s">
        <v>77</v>
      </c>
      <c r="B19" s="120">
        <f t="shared" ref="B19:M19" si="0">B18-B21-B20-B23</f>
        <v>10</v>
      </c>
      <c r="C19" s="120">
        <f t="shared" si="0"/>
        <v>8</v>
      </c>
      <c r="D19" s="120">
        <f t="shared" si="0"/>
        <v>8</v>
      </c>
      <c r="E19" s="120">
        <f t="shared" si="0"/>
        <v>10</v>
      </c>
      <c r="F19" s="120">
        <f t="shared" si="0"/>
        <v>8</v>
      </c>
      <c r="G19" s="120">
        <f t="shared" si="0"/>
        <v>9</v>
      </c>
      <c r="H19" s="120">
        <f t="shared" si="0"/>
        <v>8</v>
      </c>
      <c r="I19" s="120">
        <f t="shared" si="0"/>
        <v>9</v>
      </c>
      <c r="J19" s="120">
        <f t="shared" si="0"/>
        <v>8</v>
      </c>
      <c r="K19" s="120">
        <f t="shared" si="0"/>
        <v>10</v>
      </c>
      <c r="L19" s="120">
        <f t="shared" si="0"/>
        <v>8</v>
      </c>
      <c r="M19" s="121">
        <f t="shared" si="0"/>
        <v>8</v>
      </c>
      <c r="N19" s="8"/>
      <c r="O19" s="5"/>
      <c r="P19" s="5"/>
      <c r="Q19" s="5"/>
      <c r="R19" s="5"/>
      <c r="S19" s="5"/>
      <c r="T19" s="7"/>
    </row>
    <row r="20" spans="1:20" ht="13.7" customHeight="1">
      <c r="A20" s="119" t="s">
        <v>78</v>
      </c>
      <c r="B20" s="120">
        <v>0</v>
      </c>
      <c r="C20" s="120">
        <v>0</v>
      </c>
      <c r="D20" s="120">
        <v>0</v>
      </c>
      <c r="E20" s="120">
        <v>0</v>
      </c>
      <c r="F20" s="120">
        <v>2</v>
      </c>
      <c r="G20" s="120">
        <v>1</v>
      </c>
      <c r="H20" s="120">
        <v>0</v>
      </c>
      <c r="I20" s="120">
        <v>0</v>
      </c>
      <c r="J20" s="120">
        <v>3</v>
      </c>
      <c r="K20" s="120">
        <v>3</v>
      </c>
      <c r="L20" s="120"/>
      <c r="M20" s="121">
        <v>0</v>
      </c>
      <c r="N20" s="8"/>
      <c r="O20" s="5"/>
      <c r="P20" s="5"/>
      <c r="Q20" s="5"/>
      <c r="R20" s="5"/>
      <c r="S20" s="5"/>
      <c r="T20" s="7"/>
    </row>
    <row r="21" spans="1:20" ht="13.7" customHeight="1">
      <c r="A21" s="116" t="s">
        <v>79</v>
      </c>
      <c r="B21" s="117">
        <v>21</v>
      </c>
      <c r="C21" s="117">
        <v>22</v>
      </c>
      <c r="D21" s="117">
        <v>18</v>
      </c>
      <c r="E21" s="117">
        <v>20</v>
      </c>
      <c r="F21" s="117">
        <v>21</v>
      </c>
      <c r="G21" s="117">
        <v>21</v>
      </c>
      <c r="H21" s="117">
        <v>20</v>
      </c>
      <c r="I21" s="117">
        <v>22</v>
      </c>
      <c r="J21" s="117">
        <v>19</v>
      </c>
      <c r="K21" s="117">
        <v>18</v>
      </c>
      <c r="L21" s="117">
        <v>22</v>
      </c>
      <c r="M21" s="118">
        <v>3</v>
      </c>
      <c r="N21" s="8"/>
      <c r="O21" s="5"/>
      <c r="P21" s="5"/>
      <c r="Q21" s="5"/>
      <c r="R21" s="5"/>
      <c r="S21" s="5"/>
      <c r="T21" s="7"/>
    </row>
    <row r="22" spans="1:20" ht="13.7" customHeight="1">
      <c r="A22" s="122" t="s">
        <v>80</v>
      </c>
      <c r="B22" s="123">
        <v>15</v>
      </c>
      <c r="C22" s="123">
        <v>22</v>
      </c>
      <c r="D22" s="123">
        <f>D21</f>
        <v>18</v>
      </c>
      <c r="E22" s="123">
        <v>20</v>
      </c>
      <c r="F22" s="123">
        <v>15</v>
      </c>
      <c r="G22" s="123">
        <f>G21</f>
        <v>21</v>
      </c>
      <c r="H22" s="123">
        <v>15</v>
      </c>
      <c r="I22" s="123">
        <v>20</v>
      </c>
      <c r="J22" s="123">
        <v>18</v>
      </c>
      <c r="K22" s="123">
        <v>17</v>
      </c>
      <c r="L22" s="123">
        <v>19</v>
      </c>
      <c r="M22" s="124">
        <v>0</v>
      </c>
      <c r="N22" s="8"/>
      <c r="O22" s="5"/>
      <c r="P22" s="5"/>
      <c r="Q22" s="5"/>
      <c r="R22" s="5"/>
      <c r="S22" s="5"/>
      <c r="T22" s="7"/>
    </row>
    <row r="23" spans="1:20" ht="13.7" customHeight="1">
      <c r="A23" s="119" t="s">
        <v>81</v>
      </c>
      <c r="B23" s="120">
        <v>0</v>
      </c>
      <c r="C23" s="120">
        <v>0</v>
      </c>
      <c r="D23" s="120">
        <v>5</v>
      </c>
      <c r="E23" s="120">
        <v>0</v>
      </c>
      <c r="F23" s="120">
        <v>0</v>
      </c>
      <c r="G23" s="120">
        <v>0</v>
      </c>
      <c r="H23" s="120">
        <v>0</v>
      </c>
      <c r="I23" s="120">
        <v>0</v>
      </c>
      <c r="J23" s="120">
        <v>0</v>
      </c>
      <c r="K23" s="120">
        <v>0</v>
      </c>
      <c r="L23" s="120">
        <v>0</v>
      </c>
      <c r="M23" s="121">
        <v>20</v>
      </c>
      <c r="N23" s="8"/>
      <c r="O23" s="5"/>
      <c r="P23" s="5"/>
      <c r="Q23" s="5"/>
      <c r="R23" s="5"/>
      <c r="S23" s="5"/>
      <c r="T23" s="7"/>
    </row>
    <row r="24" spans="1:20" ht="15.75" customHeight="1">
      <c r="A24" s="125"/>
      <c r="B24" s="90"/>
      <c r="C24" s="126"/>
      <c r="D24" s="127"/>
      <c r="E24" s="127"/>
      <c r="F24" s="126"/>
      <c r="G24" s="95"/>
      <c r="H24" s="95"/>
      <c r="I24" s="95"/>
      <c r="J24" s="95"/>
      <c r="K24" s="95"/>
      <c r="L24" s="95"/>
      <c r="M24" s="128"/>
      <c r="N24" s="8"/>
      <c r="O24" s="145">
        <v>1680</v>
      </c>
      <c r="P24" s="145"/>
      <c r="Q24" s="145"/>
      <c r="R24" s="145"/>
      <c r="S24" s="145"/>
      <c r="T24" s="146"/>
    </row>
    <row r="25" spans="1:20" ht="14.1" customHeight="1">
      <c r="A25" s="38" t="s">
        <v>76</v>
      </c>
      <c r="B25" s="129">
        <f>SUM(B18:M18)</f>
        <v>365</v>
      </c>
      <c r="C25" s="130"/>
      <c r="D25" s="131">
        <v>1924</v>
      </c>
      <c r="E25" s="131">
        <f>D25</f>
        <v>1924</v>
      </c>
      <c r="F25" s="9"/>
      <c r="G25" s="147" t="s">
        <v>88</v>
      </c>
      <c r="H25" s="134"/>
      <c r="I25" s="134"/>
      <c r="J25" s="134"/>
      <c r="K25" s="134"/>
      <c r="L25" s="134"/>
      <c r="M25" s="135"/>
      <c r="N25" s="8"/>
      <c r="O25" s="145">
        <v>31</v>
      </c>
      <c r="P25" s="145"/>
      <c r="Q25" s="145"/>
      <c r="R25" s="145"/>
      <c r="S25" s="148"/>
      <c r="T25" s="149"/>
    </row>
    <row r="26" spans="1:20" ht="13.7" customHeight="1">
      <c r="A26" s="136" t="s">
        <v>77</v>
      </c>
      <c r="B26" s="137">
        <f>SUM(B19:M19)</f>
        <v>104</v>
      </c>
      <c r="C26" s="130"/>
      <c r="D26" s="138"/>
      <c r="E26" s="138"/>
      <c r="F26" s="9"/>
      <c r="G26" s="147" t="s">
        <v>89</v>
      </c>
      <c r="H26" s="134"/>
      <c r="I26" s="134"/>
      <c r="J26" s="134"/>
      <c r="K26" s="134"/>
      <c r="L26" s="134"/>
      <c r="M26" s="135"/>
      <c r="N26" s="8"/>
      <c r="O26" s="145"/>
      <c r="P26" s="145"/>
      <c r="Q26" s="145"/>
      <c r="R26" s="145"/>
      <c r="S26" s="148"/>
      <c r="T26" s="149"/>
    </row>
    <row r="27" spans="1:20" ht="13.7" customHeight="1">
      <c r="A27" s="136" t="s">
        <v>78</v>
      </c>
      <c r="B27" s="137">
        <f>SUM(B20:M20)</f>
        <v>9</v>
      </c>
      <c r="C27" s="130">
        <v>7.4</v>
      </c>
      <c r="D27" s="138">
        <f>B27*C27</f>
        <v>66.600000000000009</v>
      </c>
      <c r="E27" s="138">
        <f>D27</f>
        <v>66.600000000000009</v>
      </c>
      <c r="F27" s="9"/>
      <c r="G27" s="4"/>
      <c r="H27" s="4"/>
      <c r="I27" s="4"/>
      <c r="J27" s="4"/>
      <c r="K27" s="4"/>
      <c r="L27" s="4"/>
      <c r="M27" s="139"/>
      <c r="N27" s="8"/>
      <c r="O27" s="145"/>
      <c r="P27" s="145"/>
      <c r="Q27" s="145"/>
      <c r="R27" s="145"/>
      <c r="S27" s="148"/>
      <c r="T27" s="146"/>
    </row>
    <row r="28" spans="1:20" ht="13.7" customHeight="1">
      <c r="A28" s="38" t="s">
        <v>79</v>
      </c>
      <c r="B28" s="129">
        <f>SUM(B21:M21)-1</f>
        <v>226</v>
      </c>
      <c r="C28" s="130"/>
      <c r="D28" s="138"/>
      <c r="E28" s="138"/>
      <c r="F28" s="9"/>
      <c r="G28" s="4"/>
      <c r="H28" s="4"/>
      <c r="I28" s="4"/>
      <c r="J28" s="4"/>
      <c r="K28" s="4"/>
      <c r="L28" s="4"/>
      <c r="M28" s="139"/>
      <c r="N28" s="8"/>
      <c r="O28" s="145"/>
      <c r="P28" s="145"/>
      <c r="Q28" s="145"/>
      <c r="R28" s="145"/>
      <c r="S28" s="145"/>
      <c r="T28" s="149"/>
    </row>
    <row r="29" spans="1:20" ht="13.7" customHeight="1">
      <c r="A29" s="136" t="s">
        <v>81</v>
      </c>
      <c r="B29" s="137">
        <f>SUM(B23:M23)</f>
        <v>25</v>
      </c>
      <c r="C29" s="130">
        <v>7.4</v>
      </c>
      <c r="D29" s="138">
        <f>B29*C29</f>
        <v>185</v>
      </c>
      <c r="E29" s="138">
        <f>D29</f>
        <v>185</v>
      </c>
      <c r="F29" s="9"/>
      <c r="G29" s="4"/>
      <c r="H29" s="4"/>
      <c r="I29" s="4"/>
      <c r="J29" s="4"/>
      <c r="K29" s="4"/>
      <c r="L29" s="4"/>
      <c r="M29" s="139"/>
      <c r="N29" s="8"/>
      <c r="O29" s="5"/>
      <c r="P29" s="5"/>
      <c r="Q29" s="5"/>
      <c r="R29" s="5"/>
      <c r="S29" s="5"/>
      <c r="T29" s="7"/>
    </row>
    <row r="30" spans="1:20" ht="13.7" customHeight="1">
      <c r="A30" s="136" t="s">
        <v>86</v>
      </c>
      <c r="B30" s="137">
        <v>5</v>
      </c>
      <c r="C30" s="130">
        <v>7.4</v>
      </c>
      <c r="D30" s="138">
        <f>B30*C30</f>
        <v>37</v>
      </c>
      <c r="E30" s="138"/>
      <c r="F30" s="9"/>
      <c r="G30" s="4"/>
      <c r="H30" s="4"/>
      <c r="I30" s="4"/>
      <c r="J30" s="4"/>
      <c r="K30" s="4"/>
      <c r="L30" s="4"/>
      <c r="M30" s="139"/>
      <c r="N30" s="8"/>
      <c r="O30" s="5"/>
      <c r="P30" s="5"/>
      <c r="Q30" s="5"/>
      <c r="R30" s="5"/>
      <c r="S30" s="5"/>
      <c r="T30" s="7"/>
    </row>
    <row r="31" spans="1:20" ht="16.5" customHeight="1">
      <c r="A31" s="41" t="s">
        <v>80</v>
      </c>
      <c r="B31" s="140">
        <f>SUM(B22:M22)</f>
        <v>200</v>
      </c>
      <c r="C31" s="141"/>
      <c r="D31" s="142">
        <f>D25-D27-D29-D30</f>
        <v>1635.4</v>
      </c>
      <c r="E31" s="142">
        <f>E25-E27-E29-E30</f>
        <v>1672.4</v>
      </c>
      <c r="F31" s="143"/>
      <c r="G31" s="11"/>
      <c r="H31" s="11"/>
      <c r="I31" s="11"/>
      <c r="J31" s="11"/>
      <c r="K31" s="11"/>
      <c r="L31" s="11"/>
      <c r="M31" s="144"/>
      <c r="N31" s="8"/>
      <c r="O31" s="5"/>
      <c r="P31" s="5"/>
      <c r="Q31" s="5"/>
      <c r="R31" s="5"/>
      <c r="S31" s="5"/>
      <c r="T31" s="7"/>
    </row>
    <row r="32" spans="1:20" ht="15.75" customHeight="1">
      <c r="A32" s="14"/>
      <c r="B32" s="6"/>
      <c r="C32" s="6"/>
      <c r="D32" s="6"/>
      <c r="E32" s="6"/>
      <c r="F32" s="6"/>
      <c r="G32" s="6"/>
      <c r="H32" s="6"/>
      <c r="I32" s="6"/>
      <c r="J32" s="6"/>
      <c r="K32" s="6"/>
      <c r="L32" s="6"/>
      <c r="M32" s="6"/>
      <c r="N32" s="5"/>
      <c r="O32" s="5"/>
      <c r="P32" s="5"/>
      <c r="Q32" s="5"/>
      <c r="R32" s="5"/>
      <c r="S32" s="5"/>
      <c r="T32" s="7"/>
    </row>
    <row r="33" spans="1:20" ht="15.75" customHeight="1">
      <c r="A33" s="150" t="s">
        <v>90</v>
      </c>
      <c r="B33" s="151">
        <v>41487</v>
      </c>
      <c r="C33" s="151">
        <v>41518</v>
      </c>
      <c r="D33" s="151">
        <v>41548</v>
      </c>
      <c r="E33" s="151">
        <v>41579</v>
      </c>
      <c r="F33" s="151">
        <v>41609</v>
      </c>
      <c r="G33" s="151">
        <v>41640</v>
      </c>
      <c r="H33" s="151">
        <v>41671</v>
      </c>
      <c r="I33" s="151">
        <v>41699</v>
      </c>
      <c r="J33" s="151">
        <v>41730</v>
      </c>
      <c r="K33" s="151">
        <v>41760</v>
      </c>
      <c r="L33" s="151">
        <v>41791</v>
      </c>
      <c r="M33" s="152">
        <v>41821</v>
      </c>
      <c r="N33" s="153"/>
      <c r="O33" s="5"/>
      <c r="P33" s="5"/>
      <c r="Q33" s="5"/>
      <c r="R33" s="5"/>
      <c r="S33" s="5"/>
      <c r="T33" s="7"/>
    </row>
    <row r="34" spans="1:20" ht="14.65" customHeight="1">
      <c r="A34" s="154" t="s">
        <v>76</v>
      </c>
      <c r="B34" s="155">
        <v>31</v>
      </c>
      <c r="C34" s="155">
        <v>30</v>
      </c>
      <c r="D34" s="155">
        <v>31</v>
      </c>
      <c r="E34" s="155">
        <v>30</v>
      </c>
      <c r="F34" s="155">
        <v>31</v>
      </c>
      <c r="G34" s="155">
        <v>31</v>
      </c>
      <c r="H34" s="155">
        <v>28</v>
      </c>
      <c r="I34" s="155">
        <v>31</v>
      </c>
      <c r="J34" s="155">
        <v>30</v>
      </c>
      <c r="K34" s="155">
        <v>31</v>
      </c>
      <c r="L34" s="155">
        <v>30</v>
      </c>
      <c r="M34" s="156">
        <v>31</v>
      </c>
      <c r="N34" s="153"/>
      <c r="O34" s="5"/>
      <c r="P34" s="5"/>
      <c r="Q34" s="5"/>
      <c r="R34" s="5"/>
      <c r="S34" s="5"/>
      <c r="T34" s="7"/>
    </row>
    <row r="35" spans="1:20" ht="14.65" customHeight="1">
      <c r="A35" s="154" t="s">
        <v>77</v>
      </c>
      <c r="B35" s="155">
        <v>9</v>
      </c>
      <c r="C35" s="155">
        <v>9</v>
      </c>
      <c r="D35" s="155">
        <v>8</v>
      </c>
      <c r="E35" s="155">
        <v>9</v>
      </c>
      <c r="F35" s="155">
        <v>9</v>
      </c>
      <c r="G35" s="155">
        <v>8</v>
      </c>
      <c r="H35" s="155">
        <v>8</v>
      </c>
      <c r="I35" s="155">
        <v>10</v>
      </c>
      <c r="J35" s="155">
        <v>8</v>
      </c>
      <c r="K35" s="155">
        <v>9</v>
      </c>
      <c r="L35" s="155">
        <v>9</v>
      </c>
      <c r="M35" s="156">
        <v>8</v>
      </c>
      <c r="N35" s="153"/>
      <c r="O35" s="5"/>
      <c r="P35" s="5"/>
      <c r="Q35" s="5"/>
      <c r="R35" s="5"/>
      <c r="S35" s="5"/>
      <c r="T35" s="7"/>
    </row>
    <row r="36" spans="1:20" ht="14.65" customHeight="1">
      <c r="A36" s="154" t="s">
        <v>78</v>
      </c>
      <c r="B36" s="155">
        <v>0</v>
      </c>
      <c r="C36" s="155">
        <v>0</v>
      </c>
      <c r="D36" s="155">
        <v>0</v>
      </c>
      <c r="E36" s="155">
        <v>0</v>
      </c>
      <c r="F36" s="155">
        <v>2</v>
      </c>
      <c r="G36" s="155">
        <v>1</v>
      </c>
      <c r="H36" s="155">
        <v>0</v>
      </c>
      <c r="I36" s="155">
        <v>0</v>
      </c>
      <c r="J36" s="155">
        <v>3</v>
      </c>
      <c r="K36" s="155">
        <v>2</v>
      </c>
      <c r="L36" s="155">
        <v>1</v>
      </c>
      <c r="M36" s="156">
        <v>0</v>
      </c>
      <c r="N36" s="153"/>
      <c r="O36" s="5"/>
      <c r="P36" s="5"/>
      <c r="Q36" s="5"/>
      <c r="R36" s="5"/>
      <c r="S36" s="5"/>
      <c r="T36" s="7"/>
    </row>
    <row r="37" spans="1:20" ht="14.65" customHeight="1">
      <c r="A37" s="154" t="s">
        <v>79</v>
      </c>
      <c r="B37" s="155">
        <f t="shared" ref="B37:M37" si="1">B34-B35-B36-B39</f>
        <v>22</v>
      </c>
      <c r="C37" s="155">
        <f t="shared" si="1"/>
        <v>21</v>
      </c>
      <c r="D37" s="155">
        <f t="shared" si="1"/>
        <v>18</v>
      </c>
      <c r="E37" s="155">
        <f t="shared" si="1"/>
        <v>21</v>
      </c>
      <c r="F37" s="155">
        <f t="shared" si="1"/>
        <v>20</v>
      </c>
      <c r="G37" s="155">
        <f t="shared" si="1"/>
        <v>22</v>
      </c>
      <c r="H37" s="155">
        <f t="shared" si="1"/>
        <v>20</v>
      </c>
      <c r="I37" s="155">
        <f t="shared" si="1"/>
        <v>21</v>
      </c>
      <c r="J37" s="155">
        <f t="shared" si="1"/>
        <v>19</v>
      </c>
      <c r="K37" s="155">
        <f t="shared" si="1"/>
        <v>20</v>
      </c>
      <c r="L37" s="155">
        <f t="shared" si="1"/>
        <v>20</v>
      </c>
      <c r="M37" s="156">
        <f t="shared" si="1"/>
        <v>3</v>
      </c>
      <c r="N37" s="153"/>
      <c r="O37" s="5"/>
      <c r="P37" s="5"/>
      <c r="Q37" s="5"/>
      <c r="R37" s="5"/>
      <c r="S37" s="5"/>
      <c r="T37" s="7"/>
    </row>
    <row r="38" spans="1:20" ht="14.65" customHeight="1">
      <c r="A38" s="157" t="s">
        <v>80</v>
      </c>
      <c r="B38" s="158">
        <v>15</v>
      </c>
      <c r="C38" s="158">
        <f>C37</f>
        <v>21</v>
      </c>
      <c r="D38" s="158">
        <f>D37</f>
        <v>18</v>
      </c>
      <c r="E38" s="158">
        <v>22</v>
      </c>
      <c r="F38" s="158">
        <v>15</v>
      </c>
      <c r="G38" s="158">
        <f>G37</f>
        <v>22</v>
      </c>
      <c r="H38" s="158">
        <v>15</v>
      </c>
      <c r="I38" s="158">
        <v>16</v>
      </c>
      <c r="J38" s="158">
        <f>J37</f>
        <v>19</v>
      </c>
      <c r="K38" s="158">
        <v>18</v>
      </c>
      <c r="L38" s="158">
        <v>19</v>
      </c>
      <c r="M38" s="159">
        <v>0</v>
      </c>
      <c r="N38" s="153"/>
      <c r="O38" s="5"/>
      <c r="P38" s="5"/>
      <c r="Q38" s="5"/>
      <c r="R38" s="5"/>
      <c r="S38" s="5"/>
      <c r="T38" s="7"/>
    </row>
    <row r="39" spans="1:20" ht="14.65" customHeight="1">
      <c r="A39" s="154" t="s">
        <v>81</v>
      </c>
      <c r="B39" s="155">
        <v>0</v>
      </c>
      <c r="C39" s="155">
        <v>0</v>
      </c>
      <c r="D39" s="155">
        <v>5</v>
      </c>
      <c r="E39" s="155">
        <v>0</v>
      </c>
      <c r="F39" s="155">
        <v>0</v>
      </c>
      <c r="G39" s="155">
        <v>0</v>
      </c>
      <c r="H39" s="155">
        <v>0</v>
      </c>
      <c r="I39" s="155">
        <v>0</v>
      </c>
      <c r="J39" s="155">
        <v>0</v>
      </c>
      <c r="K39" s="155">
        <v>0</v>
      </c>
      <c r="L39" s="155">
        <v>0</v>
      </c>
      <c r="M39" s="156">
        <v>20</v>
      </c>
      <c r="N39" s="153"/>
      <c r="O39" s="5"/>
      <c r="P39" s="5"/>
      <c r="Q39" s="5"/>
      <c r="R39" s="5"/>
      <c r="S39" s="5"/>
      <c r="T39" s="7"/>
    </row>
    <row r="40" spans="1:20" ht="15.75" customHeight="1">
      <c r="A40" s="160"/>
      <c r="B40" s="161"/>
      <c r="C40" s="162"/>
      <c r="D40" s="163"/>
      <c r="E40" s="163"/>
      <c r="F40" s="162"/>
      <c r="G40" s="164" t="s">
        <v>91</v>
      </c>
      <c r="H40" s="165"/>
      <c r="I40" s="165"/>
      <c r="J40" s="165"/>
      <c r="K40" s="165"/>
      <c r="L40" s="165"/>
      <c r="M40" s="166"/>
      <c r="N40" s="153"/>
      <c r="O40" s="5"/>
      <c r="P40" s="5"/>
      <c r="Q40" s="5"/>
      <c r="R40" s="5"/>
      <c r="S40" s="5"/>
      <c r="T40" s="7"/>
    </row>
    <row r="41" spans="1:20" ht="15.2" customHeight="1">
      <c r="A41" s="167" t="s">
        <v>76</v>
      </c>
      <c r="B41" s="168">
        <f>SUM(B34:M34)</f>
        <v>365</v>
      </c>
      <c r="C41" s="169"/>
      <c r="D41" s="170">
        <v>1924</v>
      </c>
      <c r="E41" s="170">
        <f>D41</f>
        <v>1924</v>
      </c>
      <c r="F41" s="153"/>
      <c r="G41" s="171" t="s">
        <v>92</v>
      </c>
      <c r="H41" s="172"/>
      <c r="I41" s="172"/>
      <c r="J41" s="172"/>
      <c r="K41" s="172"/>
      <c r="L41" s="172"/>
      <c r="M41" s="173"/>
      <c r="N41" s="153"/>
      <c r="O41" s="5"/>
      <c r="P41" s="5"/>
      <c r="Q41" s="5"/>
      <c r="R41" s="5"/>
      <c r="S41" s="5"/>
      <c r="T41" s="7"/>
    </row>
    <row r="42" spans="1:20" ht="14.65" customHeight="1">
      <c r="A42" s="167" t="s">
        <v>77</v>
      </c>
      <c r="B42" s="168">
        <f>SUM(B35:M35)</f>
        <v>104</v>
      </c>
      <c r="C42" s="169"/>
      <c r="D42" s="174"/>
      <c r="E42" s="174"/>
      <c r="F42" s="153"/>
      <c r="G42" s="175"/>
      <c r="H42" s="175"/>
      <c r="I42" s="175"/>
      <c r="J42" s="175"/>
      <c r="K42" s="175"/>
      <c r="L42" s="175"/>
      <c r="M42" s="176"/>
      <c r="N42" s="153"/>
      <c r="O42" s="5"/>
      <c r="P42" s="5"/>
      <c r="Q42" s="5"/>
      <c r="R42" s="5"/>
      <c r="S42" s="5"/>
      <c r="T42" s="7"/>
    </row>
    <row r="43" spans="1:20" ht="14.65" customHeight="1">
      <c r="A43" s="167" t="s">
        <v>78</v>
      </c>
      <c r="B43" s="168">
        <f>SUM(B36:M36)</f>
        <v>9</v>
      </c>
      <c r="C43" s="169">
        <v>7.4</v>
      </c>
      <c r="D43" s="174">
        <f>B43*C43</f>
        <v>66.600000000000009</v>
      </c>
      <c r="E43" s="174">
        <f>D43</f>
        <v>66.600000000000009</v>
      </c>
      <c r="F43" s="153"/>
      <c r="G43" s="175"/>
      <c r="H43" s="175"/>
      <c r="I43" s="175"/>
      <c r="J43" s="175"/>
      <c r="K43" s="175"/>
      <c r="L43" s="175"/>
      <c r="M43" s="176"/>
      <c r="N43" s="153"/>
      <c r="O43" s="5"/>
      <c r="P43" s="5"/>
      <c r="Q43" s="5"/>
      <c r="R43" s="5"/>
      <c r="S43" s="5"/>
      <c r="T43" s="7"/>
    </row>
    <row r="44" spans="1:20" ht="14.65" customHeight="1">
      <c r="A44" s="167" t="s">
        <v>79</v>
      </c>
      <c r="B44" s="168">
        <f>SUM(B37:M37)-1</f>
        <v>226</v>
      </c>
      <c r="C44" s="169"/>
      <c r="D44" s="174"/>
      <c r="E44" s="174"/>
      <c r="F44" s="153"/>
      <c r="G44" s="175"/>
      <c r="H44" s="175"/>
      <c r="I44" s="175"/>
      <c r="J44" s="175"/>
      <c r="K44" s="175"/>
      <c r="L44" s="175"/>
      <c r="M44" s="176"/>
      <c r="N44" s="153"/>
      <c r="O44" s="5"/>
      <c r="P44" s="5"/>
      <c r="Q44" s="5"/>
      <c r="R44" s="5"/>
      <c r="S44" s="5"/>
      <c r="T44" s="7"/>
    </row>
    <row r="45" spans="1:20" ht="14.65" customHeight="1">
      <c r="A45" s="167" t="s">
        <v>81</v>
      </c>
      <c r="B45" s="168">
        <f>SUM(B39:M39)</f>
        <v>25</v>
      </c>
      <c r="C45" s="169">
        <v>7.4</v>
      </c>
      <c r="D45" s="174">
        <f>B45*C45</f>
        <v>185</v>
      </c>
      <c r="E45" s="174">
        <f>D45</f>
        <v>185</v>
      </c>
      <c r="F45" s="153"/>
      <c r="G45" s="175"/>
      <c r="H45" s="175"/>
      <c r="I45" s="175"/>
      <c r="J45" s="175"/>
      <c r="K45" s="175"/>
      <c r="L45" s="175"/>
      <c r="M45" s="176"/>
      <c r="N45" s="153"/>
      <c r="O45" s="5"/>
      <c r="P45" s="5"/>
      <c r="Q45" s="5"/>
      <c r="R45" s="5"/>
      <c r="S45" s="5"/>
      <c r="T45" s="7"/>
    </row>
    <row r="46" spans="1:20" ht="14.65" customHeight="1">
      <c r="A46" s="167" t="s">
        <v>86</v>
      </c>
      <c r="B46" s="168">
        <v>5</v>
      </c>
      <c r="C46" s="169">
        <v>7.4</v>
      </c>
      <c r="D46" s="174">
        <f>B46*C46</f>
        <v>37</v>
      </c>
      <c r="E46" s="174"/>
      <c r="F46" s="153"/>
      <c r="G46" s="175"/>
      <c r="H46" s="175"/>
      <c r="I46" s="175"/>
      <c r="J46" s="175"/>
      <c r="K46" s="175"/>
      <c r="L46" s="175"/>
      <c r="M46" s="176"/>
      <c r="N46" s="153"/>
      <c r="O46" s="5"/>
      <c r="P46" s="5"/>
      <c r="Q46" s="5"/>
      <c r="R46" s="5"/>
      <c r="S46" s="5"/>
      <c r="T46" s="7"/>
    </row>
    <row r="47" spans="1:20" ht="16.5" customHeight="1">
      <c r="A47" s="177" t="s">
        <v>80</v>
      </c>
      <c r="B47" s="178">
        <f>SUM(B38:M38)</f>
        <v>200</v>
      </c>
      <c r="C47" s="179"/>
      <c r="D47" s="180">
        <f>D41-D43-D45-D46</f>
        <v>1635.4</v>
      </c>
      <c r="E47" s="180">
        <f>E41-E43-E45-E46</f>
        <v>1672.4</v>
      </c>
      <c r="F47" s="181"/>
      <c r="G47" s="182"/>
      <c r="H47" s="182"/>
      <c r="I47" s="182"/>
      <c r="J47" s="182"/>
      <c r="K47" s="182"/>
      <c r="L47" s="182"/>
      <c r="M47" s="183"/>
      <c r="N47" s="153"/>
      <c r="O47" s="5"/>
      <c r="P47" s="5"/>
      <c r="Q47" s="5"/>
      <c r="R47" s="5"/>
      <c r="S47" s="5"/>
      <c r="T47" s="7"/>
    </row>
    <row r="48" spans="1:20" ht="15.75" customHeight="1">
      <c r="A48" s="12"/>
      <c r="B48" s="13"/>
      <c r="C48" s="13"/>
      <c r="D48" s="13"/>
      <c r="E48" s="13"/>
      <c r="F48" s="13"/>
      <c r="G48" s="13"/>
      <c r="H48" s="13"/>
      <c r="I48" s="13"/>
      <c r="J48" s="13"/>
      <c r="K48" s="13"/>
      <c r="L48" s="13"/>
      <c r="M48" s="13"/>
      <c r="N48" s="175"/>
      <c r="O48" s="5"/>
      <c r="P48" s="5"/>
      <c r="Q48" s="5"/>
      <c r="R48" s="5"/>
      <c r="S48" s="5"/>
      <c r="T48" s="7"/>
    </row>
    <row r="49" spans="1:20" ht="15.75" customHeight="1">
      <c r="A49" s="184"/>
      <c r="B49" s="185"/>
      <c r="C49" s="185"/>
      <c r="D49" s="185"/>
      <c r="E49" s="185"/>
      <c r="F49" s="185"/>
      <c r="G49" s="185"/>
      <c r="H49" s="185"/>
      <c r="I49" s="185"/>
      <c r="J49" s="185"/>
      <c r="K49" s="185"/>
      <c r="L49" s="185"/>
      <c r="M49" s="186"/>
      <c r="N49" s="153"/>
      <c r="O49" s="5"/>
      <c r="P49" s="5"/>
      <c r="Q49" s="5"/>
      <c r="R49" s="5"/>
      <c r="S49" s="5"/>
      <c r="T49" s="7"/>
    </row>
    <row r="50" spans="1:20" ht="15.75" customHeight="1">
      <c r="A50" s="12"/>
      <c r="B50" s="13"/>
      <c r="C50" s="13"/>
      <c r="D50" s="13"/>
      <c r="E50" s="13"/>
      <c r="F50" s="13"/>
      <c r="G50" s="13"/>
      <c r="H50" s="13"/>
      <c r="I50" s="13"/>
      <c r="J50" s="13"/>
      <c r="K50" s="13"/>
      <c r="L50" s="13"/>
      <c r="M50" s="13"/>
      <c r="N50" s="175"/>
      <c r="O50" s="5"/>
      <c r="P50" s="5"/>
      <c r="Q50" s="5"/>
      <c r="R50" s="5"/>
      <c r="S50" s="5"/>
      <c r="T50" s="7"/>
    </row>
    <row r="51" spans="1:20" ht="15.75" customHeight="1">
      <c r="A51" s="150" t="s">
        <v>93</v>
      </c>
      <c r="B51" s="151">
        <v>41122</v>
      </c>
      <c r="C51" s="151">
        <v>41153</v>
      </c>
      <c r="D51" s="151">
        <v>41183</v>
      </c>
      <c r="E51" s="151">
        <v>41214</v>
      </c>
      <c r="F51" s="151">
        <v>41244</v>
      </c>
      <c r="G51" s="151">
        <v>41275</v>
      </c>
      <c r="H51" s="151">
        <v>41306</v>
      </c>
      <c r="I51" s="151">
        <v>41334</v>
      </c>
      <c r="J51" s="151">
        <v>41365</v>
      </c>
      <c r="K51" s="151">
        <v>41395</v>
      </c>
      <c r="L51" s="151">
        <v>41426</v>
      </c>
      <c r="M51" s="152">
        <v>41456</v>
      </c>
      <c r="N51" s="153"/>
      <c r="O51" s="5"/>
      <c r="P51" s="5"/>
      <c r="Q51" s="5"/>
      <c r="R51" s="5"/>
      <c r="S51" s="5"/>
      <c r="T51" s="7"/>
    </row>
    <row r="52" spans="1:20" ht="14.65" customHeight="1">
      <c r="A52" s="154" t="s">
        <v>76</v>
      </c>
      <c r="B52" s="155">
        <v>31</v>
      </c>
      <c r="C52" s="155">
        <v>30</v>
      </c>
      <c r="D52" s="155">
        <v>31</v>
      </c>
      <c r="E52" s="155">
        <v>30</v>
      </c>
      <c r="F52" s="155">
        <v>31</v>
      </c>
      <c r="G52" s="155">
        <v>31</v>
      </c>
      <c r="H52" s="155">
        <v>28</v>
      </c>
      <c r="I52" s="155">
        <v>31</v>
      </c>
      <c r="J52" s="155">
        <v>30</v>
      </c>
      <c r="K52" s="155">
        <v>31</v>
      </c>
      <c r="L52" s="155">
        <v>30</v>
      </c>
      <c r="M52" s="156">
        <v>31</v>
      </c>
      <c r="N52" s="153"/>
      <c r="O52" s="5"/>
      <c r="P52" s="5"/>
      <c r="Q52" s="5"/>
      <c r="R52" s="5"/>
      <c r="S52" s="5"/>
      <c r="T52" s="7"/>
    </row>
    <row r="53" spans="1:20" ht="14.65" customHeight="1">
      <c r="A53" s="154" t="s">
        <v>77</v>
      </c>
      <c r="B53" s="155">
        <v>8</v>
      </c>
      <c r="C53" s="155">
        <v>10</v>
      </c>
      <c r="D53" s="155">
        <v>8</v>
      </c>
      <c r="E53" s="155">
        <v>8</v>
      </c>
      <c r="F53" s="155">
        <v>10</v>
      </c>
      <c r="G53" s="155">
        <v>8</v>
      </c>
      <c r="H53" s="155">
        <v>8</v>
      </c>
      <c r="I53" s="155">
        <v>10</v>
      </c>
      <c r="J53" s="155">
        <v>8</v>
      </c>
      <c r="K53" s="155">
        <v>8</v>
      </c>
      <c r="L53" s="155">
        <v>10</v>
      </c>
      <c r="M53" s="156">
        <v>10</v>
      </c>
      <c r="N53" s="153"/>
      <c r="O53" s="5"/>
      <c r="P53" s="5"/>
      <c r="Q53" s="5"/>
      <c r="R53" s="5"/>
      <c r="S53" s="5"/>
      <c r="T53" s="7"/>
    </row>
    <row r="54" spans="1:20" ht="14.65" customHeight="1">
      <c r="A54" s="154" t="s">
        <v>78</v>
      </c>
      <c r="B54" s="155">
        <v>0</v>
      </c>
      <c r="C54" s="155">
        <v>0</v>
      </c>
      <c r="D54" s="155">
        <v>0</v>
      </c>
      <c r="E54" s="155">
        <v>0</v>
      </c>
      <c r="F54" s="155">
        <v>2</v>
      </c>
      <c r="G54" s="155">
        <v>1</v>
      </c>
      <c r="H54" s="155">
        <v>0</v>
      </c>
      <c r="I54" s="155">
        <v>2</v>
      </c>
      <c r="J54" s="155">
        <v>2</v>
      </c>
      <c r="K54" s="155">
        <v>2</v>
      </c>
      <c r="L54" s="155">
        <v>0</v>
      </c>
      <c r="M54" s="156">
        <v>0</v>
      </c>
      <c r="N54" s="153"/>
      <c r="O54" s="5"/>
      <c r="P54" s="5"/>
      <c r="Q54" s="5"/>
      <c r="R54" s="5"/>
      <c r="S54" s="5"/>
      <c r="T54" s="7"/>
    </row>
    <row r="55" spans="1:20" ht="14.65" customHeight="1">
      <c r="A55" s="154" t="s">
        <v>79</v>
      </c>
      <c r="B55" s="155">
        <f t="shared" ref="B55:M55" si="2">B52-B53-B54-B57</f>
        <v>23</v>
      </c>
      <c r="C55" s="155">
        <f t="shared" si="2"/>
        <v>20</v>
      </c>
      <c r="D55" s="155">
        <f t="shared" si="2"/>
        <v>18</v>
      </c>
      <c r="E55" s="155">
        <f t="shared" si="2"/>
        <v>22</v>
      </c>
      <c r="F55" s="155">
        <f t="shared" si="2"/>
        <v>19</v>
      </c>
      <c r="G55" s="155">
        <f t="shared" si="2"/>
        <v>22</v>
      </c>
      <c r="H55" s="155">
        <f t="shared" si="2"/>
        <v>20</v>
      </c>
      <c r="I55" s="155">
        <f t="shared" si="2"/>
        <v>19</v>
      </c>
      <c r="J55" s="155">
        <f t="shared" si="2"/>
        <v>20</v>
      </c>
      <c r="K55" s="155">
        <f t="shared" si="2"/>
        <v>21</v>
      </c>
      <c r="L55" s="155">
        <f t="shared" si="2"/>
        <v>20</v>
      </c>
      <c r="M55" s="156">
        <f t="shared" si="2"/>
        <v>1</v>
      </c>
      <c r="N55" s="153"/>
      <c r="O55" s="5"/>
      <c r="P55" s="5"/>
      <c r="Q55" s="5"/>
      <c r="R55" s="5"/>
      <c r="S55" s="5"/>
      <c r="T55" s="7"/>
    </row>
    <row r="56" spans="1:20" ht="14.65" customHeight="1">
      <c r="A56" s="157" t="s">
        <v>80</v>
      </c>
      <c r="B56" s="158">
        <v>15</v>
      </c>
      <c r="C56" s="158">
        <f>C55</f>
        <v>20</v>
      </c>
      <c r="D56" s="158">
        <f>D55</f>
        <v>18</v>
      </c>
      <c r="E56" s="158">
        <v>22</v>
      </c>
      <c r="F56" s="158">
        <v>15</v>
      </c>
      <c r="G56" s="158">
        <f>G55</f>
        <v>22</v>
      </c>
      <c r="H56" s="158">
        <v>15</v>
      </c>
      <c r="I56" s="158">
        <v>16</v>
      </c>
      <c r="J56" s="158">
        <f>J55</f>
        <v>20</v>
      </c>
      <c r="K56" s="158">
        <v>18</v>
      </c>
      <c r="L56" s="158">
        <v>19</v>
      </c>
      <c r="M56" s="159">
        <v>0</v>
      </c>
      <c r="N56" s="153"/>
      <c r="O56" s="5"/>
      <c r="P56" s="5"/>
      <c r="Q56" s="5"/>
      <c r="R56" s="5"/>
      <c r="S56" s="5"/>
      <c r="T56" s="7"/>
    </row>
    <row r="57" spans="1:20" ht="14.65" customHeight="1">
      <c r="A57" s="154" t="s">
        <v>81</v>
      </c>
      <c r="B57" s="155">
        <v>0</v>
      </c>
      <c r="C57" s="155">
        <v>0</v>
      </c>
      <c r="D57" s="155">
        <v>5</v>
      </c>
      <c r="E57" s="155">
        <v>0</v>
      </c>
      <c r="F57" s="155">
        <v>0</v>
      </c>
      <c r="G57" s="155">
        <v>0</v>
      </c>
      <c r="H57" s="155">
        <v>0</v>
      </c>
      <c r="I57" s="155">
        <v>0</v>
      </c>
      <c r="J57" s="155">
        <v>0</v>
      </c>
      <c r="K57" s="155">
        <v>0</v>
      </c>
      <c r="L57" s="155">
        <v>0</v>
      </c>
      <c r="M57" s="156">
        <v>20</v>
      </c>
      <c r="N57" s="153"/>
      <c r="O57" s="5"/>
      <c r="P57" s="5"/>
      <c r="Q57" s="5"/>
      <c r="R57" s="5"/>
      <c r="S57" s="5"/>
      <c r="T57" s="7"/>
    </row>
    <row r="58" spans="1:20" ht="15.75" customHeight="1">
      <c r="A58" s="160"/>
      <c r="B58" s="161"/>
      <c r="C58" s="162"/>
      <c r="D58" s="163"/>
      <c r="E58" s="163"/>
      <c r="F58" s="162"/>
      <c r="G58" s="164" t="s">
        <v>91</v>
      </c>
      <c r="H58" s="165"/>
      <c r="I58" s="165"/>
      <c r="J58" s="165"/>
      <c r="K58" s="165"/>
      <c r="L58" s="165"/>
      <c r="M58" s="166"/>
      <c r="N58" s="153"/>
      <c r="O58" s="5"/>
      <c r="P58" s="5"/>
      <c r="Q58" s="5"/>
      <c r="R58" s="5"/>
      <c r="S58" s="5"/>
      <c r="T58" s="7"/>
    </row>
    <row r="59" spans="1:20" ht="15.2" customHeight="1">
      <c r="A59" s="167" t="s">
        <v>76</v>
      </c>
      <c r="B59" s="168">
        <f>SUM(B52:M52)</f>
        <v>365</v>
      </c>
      <c r="C59" s="169"/>
      <c r="D59" s="170">
        <v>1924</v>
      </c>
      <c r="E59" s="170">
        <f>D59</f>
        <v>1924</v>
      </c>
      <c r="F59" s="153"/>
      <c r="G59" s="171" t="s">
        <v>92</v>
      </c>
      <c r="H59" s="172"/>
      <c r="I59" s="172"/>
      <c r="J59" s="172"/>
      <c r="K59" s="172"/>
      <c r="L59" s="172"/>
      <c r="M59" s="173"/>
      <c r="N59" s="153"/>
      <c r="O59" s="5"/>
      <c r="P59" s="5"/>
      <c r="Q59" s="5"/>
      <c r="R59" s="5"/>
      <c r="S59" s="5"/>
      <c r="T59" s="7"/>
    </row>
    <row r="60" spans="1:20" ht="14.65" customHeight="1">
      <c r="A60" s="167" t="s">
        <v>77</v>
      </c>
      <c r="B60" s="168">
        <f>SUM(B53:M53)</f>
        <v>106</v>
      </c>
      <c r="C60" s="169"/>
      <c r="D60" s="174"/>
      <c r="E60" s="174"/>
      <c r="F60" s="153"/>
      <c r="G60" s="175"/>
      <c r="H60" s="175"/>
      <c r="I60" s="175"/>
      <c r="J60" s="175"/>
      <c r="K60" s="175"/>
      <c r="L60" s="175"/>
      <c r="M60" s="176"/>
      <c r="N60" s="153"/>
      <c r="O60" s="5"/>
      <c r="P60" s="5"/>
      <c r="Q60" s="5"/>
      <c r="R60" s="5"/>
      <c r="S60" s="5"/>
      <c r="T60" s="7"/>
    </row>
    <row r="61" spans="1:20" ht="14.65" customHeight="1">
      <c r="A61" s="167" t="s">
        <v>78</v>
      </c>
      <c r="B61" s="168">
        <f>SUM(B54:M54)</f>
        <v>9</v>
      </c>
      <c r="C61" s="169">
        <v>7.4</v>
      </c>
      <c r="D61" s="174">
        <f>B61*C61</f>
        <v>66.600000000000009</v>
      </c>
      <c r="E61" s="174">
        <f>D61</f>
        <v>66.600000000000009</v>
      </c>
      <c r="F61" s="153"/>
      <c r="G61" s="175"/>
      <c r="H61" s="175"/>
      <c r="I61" s="175"/>
      <c r="J61" s="175"/>
      <c r="K61" s="175"/>
      <c r="L61" s="175"/>
      <c r="M61" s="176"/>
      <c r="N61" s="153"/>
      <c r="O61" s="5"/>
      <c r="P61" s="5"/>
      <c r="Q61" s="5"/>
      <c r="R61" s="5"/>
      <c r="S61" s="5"/>
      <c r="T61" s="7"/>
    </row>
    <row r="62" spans="1:20" ht="14.65" customHeight="1">
      <c r="A62" s="167" t="s">
        <v>79</v>
      </c>
      <c r="B62" s="168">
        <f>SUM(B55:M55)-1</f>
        <v>224</v>
      </c>
      <c r="C62" s="169"/>
      <c r="D62" s="174"/>
      <c r="E62" s="174"/>
      <c r="F62" s="153"/>
      <c r="G62" s="175"/>
      <c r="H62" s="175"/>
      <c r="I62" s="175"/>
      <c r="J62" s="175"/>
      <c r="K62" s="175"/>
      <c r="L62" s="175"/>
      <c r="M62" s="176"/>
      <c r="N62" s="153"/>
      <c r="O62" s="5"/>
      <c r="P62" s="5"/>
      <c r="Q62" s="5"/>
      <c r="R62" s="5"/>
      <c r="S62" s="5"/>
      <c r="T62" s="7"/>
    </row>
    <row r="63" spans="1:20" ht="14.65" customHeight="1">
      <c r="A63" s="167" t="s">
        <v>81</v>
      </c>
      <c r="B63" s="168">
        <f>SUM(B57:M57)</f>
        <v>25</v>
      </c>
      <c r="C63" s="169">
        <v>7.4</v>
      </c>
      <c r="D63" s="174">
        <f>B63*C63</f>
        <v>185</v>
      </c>
      <c r="E63" s="174">
        <f>D63</f>
        <v>185</v>
      </c>
      <c r="F63" s="153"/>
      <c r="G63" s="175"/>
      <c r="H63" s="175"/>
      <c r="I63" s="175"/>
      <c r="J63" s="175"/>
      <c r="K63" s="175"/>
      <c r="L63" s="175"/>
      <c r="M63" s="176"/>
      <c r="N63" s="153"/>
      <c r="O63" s="5"/>
      <c r="P63" s="5"/>
      <c r="Q63" s="5"/>
      <c r="R63" s="5"/>
      <c r="S63" s="5"/>
      <c r="T63" s="7"/>
    </row>
    <row r="64" spans="1:20" ht="14.65" customHeight="1">
      <c r="A64" s="167" t="s">
        <v>86</v>
      </c>
      <c r="B64" s="168">
        <v>5</v>
      </c>
      <c r="C64" s="169">
        <v>7.4</v>
      </c>
      <c r="D64" s="174">
        <f>B64*C64</f>
        <v>37</v>
      </c>
      <c r="E64" s="174"/>
      <c r="F64" s="153"/>
      <c r="G64" s="175"/>
      <c r="H64" s="175"/>
      <c r="I64" s="175"/>
      <c r="J64" s="175"/>
      <c r="K64" s="175"/>
      <c r="L64" s="175"/>
      <c r="M64" s="176"/>
      <c r="N64" s="153"/>
      <c r="O64" s="5"/>
      <c r="P64" s="5"/>
      <c r="Q64" s="5"/>
      <c r="R64" s="5"/>
      <c r="S64" s="5"/>
      <c r="T64" s="7"/>
    </row>
    <row r="65" spans="1:20" ht="16.5" customHeight="1">
      <c r="A65" s="177" t="s">
        <v>80</v>
      </c>
      <c r="B65" s="178">
        <f>SUM(B56:M56)</f>
        <v>200</v>
      </c>
      <c r="C65" s="179"/>
      <c r="D65" s="180">
        <f>D59-D61-D63-D64</f>
        <v>1635.4</v>
      </c>
      <c r="E65" s="180">
        <f>E59-E61-E63-E64</f>
        <v>1672.4</v>
      </c>
      <c r="F65" s="181"/>
      <c r="G65" s="182"/>
      <c r="H65" s="182"/>
      <c r="I65" s="182"/>
      <c r="J65" s="182"/>
      <c r="K65" s="182"/>
      <c r="L65" s="182"/>
      <c r="M65" s="183"/>
      <c r="N65" s="153"/>
      <c r="O65" s="5"/>
      <c r="P65" s="5"/>
      <c r="Q65" s="5"/>
      <c r="R65" s="5"/>
      <c r="S65" s="5"/>
      <c r="T65" s="7"/>
    </row>
    <row r="66" spans="1:20" ht="15.2" customHeight="1">
      <c r="A66" s="187"/>
      <c r="B66" s="188"/>
      <c r="C66" s="188"/>
      <c r="D66" s="188"/>
      <c r="E66" s="188"/>
      <c r="F66" s="188"/>
      <c r="G66" s="188"/>
      <c r="H66" s="188"/>
      <c r="I66" s="188"/>
      <c r="J66" s="188"/>
      <c r="K66" s="188"/>
      <c r="L66" s="188"/>
      <c r="M66" s="188"/>
      <c r="N66" s="175"/>
      <c r="O66" s="5"/>
      <c r="P66" s="5"/>
      <c r="Q66" s="5"/>
      <c r="R66" s="5"/>
      <c r="S66" s="5"/>
      <c r="T66" s="7"/>
    </row>
    <row r="67" spans="1:20" ht="15.75" customHeight="1">
      <c r="A67" s="189"/>
      <c r="B67" s="182"/>
      <c r="C67" s="182"/>
      <c r="D67" s="182"/>
      <c r="E67" s="182"/>
      <c r="F67" s="182"/>
      <c r="G67" s="182"/>
      <c r="H67" s="182"/>
      <c r="I67" s="182"/>
      <c r="J67" s="182"/>
      <c r="K67" s="182"/>
      <c r="L67" s="182"/>
      <c r="M67" s="182"/>
      <c r="N67" s="175"/>
      <c r="O67" s="5"/>
      <c r="P67" s="5"/>
      <c r="Q67" s="5"/>
      <c r="R67" s="5"/>
      <c r="S67" s="5"/>
      <c r="T67" s="7"/>
    </row>
    <row r="68" spans="1:20" ht="15.75" customHeight="1">
      <c r="A68" s="150" t="s">
        <v>94</v>
      </c>
      <c r="B68" s="151">
        <v>40756</v>
      </c>
      <c r="C68" s="151">
        <v>40787</v>
      </c>
      <c r="D68" s="151">
        <v>40817</v>
      </c>
      <c r="E68" s="151">
        <v>40848</v>
      </c>
      <c r="F68" s="151">
        <v>40878</v>
      </c>
      <c r="G68" s="151">
        <v>40909</v>
      </c>
      <c r="H68" s="151">
        <v>40940</v>
      </c>
      <c r="I68" s="151">
        <v>40969</v>
      </c>
      <c r="J68" s="151">
        <v>41000</v>
      </c>
      <c r="K68" s="151">
        <v>41030</v>
      </c>
      <c r="L68" s="151">
        <v>41061</v>
      </c>
      <c r="M68" s="152">
        <v>41091</v>
      </c>
      <c r="N68" s="153"/>
      <c r="O68" s="5"/>
      <c r="P68" s="5"/>
      <c r="Q68" s="5"/>
      <c r="R68" s="5"/>
      <c r="S68" s="5"/>
      <c r="T68" s="7"/>
    </row>
    <row r="69" spans="1:20" ht="14.65" customHeight="1">
      <c r="A69" s="154" t="s">
        <v>76</v>
      </c>
      <c r="B69" s="155">
        <v>31</v>
      </c>
      <c r="C69" s="155">
        <v>30</v>
      </c>
      <c r="D69" s="155">
        <v>31</v>
      </c>
      <c r="E69" s="155">
        <v>30</v>
      </c>
      <c r="F69" s="155">
        <v>31</v>
      </c>
      <c r="G69" s="155">
        <v>31</v>
      </c>
      <c r="H69" s="155">
        <v>29</v>
      </c>
      <c r="I69" s="155">
        <v>31</v>
      </c>
      <c r="J69" s="155">
        <v>30</v>
      </c>
      <c r="K69" s="155">
        <v>31</v>
      </c>
      <c r="L69" s="155">
        <v>30</v>
      </c>
      <c r="M69" s="156">
        <v>31</v>
      </c>
      <c r="N69" s="153"/>
      <c r="O69" s="5"/>
      <c r="P69" s="5"/>
      <c r="Q69" s="5"/>
      <c r="R69" s="5"/>
      <c r="S69" s="5"/>
      <c r="T69" s="7"/>
    </row>
    <row r="70" spans="1:20" ht="14.65" customHeight="1">
      <c r="A70" s="154" t="s">
        <v>77</v>
      </c>
      <c r="B70" s="155">
        <v>8</v>
      </c>
      <c r="C70" s="155">
        <v>8</v>
      </c>
      <c r="D70" s="155">
        <v>10</v>
      </c>
      <c r="E70" s="155">
        <v>8</v>
      </c>
      <c r="F70" s="155">
        <v>9</v>
      </c>
      <c r="G70" s="155">
        <v>9</v>
      </c>
      <c r="H70" s="155">
        <v>8</v>
      </c>
      <c r="I70" s="155">
        <v>9</v>
      </c>
      <c r="J70" s="155">
        <v>9</v>
      </c>
      <c r="K70" s="155">
        <v>8</v>
      </c>
      <c r="L70" s="155">
        <v>9</v>
      </c>
      <c r="M70" s="156">
        <v>10</v>
      </c>
      <c r="N70" s="153"/>
      <c r="O70" s="5"/>
      <c r="P70" s="5"/>
      <c r="Q70" s="5"/>
      <c r="R70" s="5"/>
      <c r="S70" s="5"/>
      <c r="T70" s="7"/>
    </row>
    <row r="71" spans="1:20" ht="14.65" customHeight="1">
      <c r="A71" s="154" t="s">
        <v>78</v>
      </c>
      <c r="B71" s="155">
        <v>0</v>
      </c>
      <c r="C71" s="155">
        <v>0</v>
      </c>
      <c r="D71" s="155">
        <v>0</v>
      </c>
      <c r="E71" s="155">
        <v>0</v>
      </c>
      <c r="F71" s="155">
        <v>1</v>
      </c>
      <c r="G71" s="155">
        <v>0</v>
      </c>
      <c r="H71" s="155">
        <v>0</v>
      </c>
      <c r="I71" s="155">
        <v>0</v>
      </c>
      <c r="J71" s="155">
        <v>3</v>
      </c>
      <c r="K71" s="155">
        <v>3</v>
      </c>
      <c r="L71" s="155">
        <v>0</v>
      </c>
      <c r="M71" s="156">
        <v>0</v>
      </c>
      <c r="N71" s="153"/>
      <c r="O71" s="5"/>
      <c r="P71" s="5"/>
      <c r="Q71" s="5"/>
      <c r="R71" s="5"/>
      <c r="S71" s="5"/>
      <c r="T71" s="7"/>
    </row>
    <row r="72" spans="1:20" ht="14.65" customHeight="1">
      <c r="A72" s="154" t="s">
        <v>79</v>
      </c>
      <c r="B72" s="155">
        <f t="shared" ref="B72:M72" si="3">B69-B70-B71-B74</f>
        <v>23</v>
      </c>
      <c r="C72" s="155">
        <f t="shared" si="3"/>
        <v>22</v>
      </c>
      <c r="D72" s="155">
        <f t="shared" si="3"/>
        <v>16</v>
      </c>
      <c r="E72" s="155">
        <f t="shared" si="3"/>
        <v>22</v>
      </c>
      <c r="F72" s="155">
        <f t="shared" si="3"/>
        <v>21</v>
      </c>
      <c r="G72" s="155">
        <f t="shared" si="3"/>
        <v>22</v>
      </c>
      <c r="H72" s="155">
        <f t="shared" si="3"/>
        <v>21</v>
      </c>
      <c r="I72" s="155">
        <f t="shared" si="3"/>
        <v>22</v>
      </c>
      <c r="J72" s="155">
        <f t="shared" si="3"/>
        <v>18</v>
      </c>
      <c r="K72" s="155">
        <f t="shared" si="3"/>
        <v>20</v>
      </c>
      <c r="L72" s="155">
        <f t="shared" si="3"/>
        <v>21</v>
      </c>
      <c r="M72" s="156">
        <f t="shared" si="3"/>
        <v>1</v>
      </c>
      <c r="N72" s="153"/>
      <c r="O72" s="5"/>
      <c r="P72" s="5"/>
      <c r="Q72" s="5"/>
      <c r="R72" s="5"/>
      <c r="S72" s="5"/>
      <c r="T72" s="7"/>
    </row>
    <row r="73" spans="1:20" ht="14.65" customHeight="1">
      <c r="A73" s="157" t="s">
        <v>80</v>
      </c>
      <c r="B73" s="158">
        <v>16</v>
      </c>
      <c r="C73" s="158">
        <v>22</v>
      </c>
      <c r="D73" s="158">
        <v>16</v>
      </c>
      <c r="E73" s="158">
        <v>22</v>
      </c>
      <c r="F73" s="158">
        <v>13</v>
      </c>
      <c r="G73" s="158">
        <v>22</v>
      </c>
      <c r="H73" s="158">
        <v>16</v>
      </c>
      <c r="I73" s="158">
        <v>22</v>
      </c>
      <c r="J73" s="158">
        <v>15</v>
      </c>
      <c r="K73" s="158">
        <v>17</v>
      </c>
      <c r="L73" s="158">
        <v>19</v>
      </c>
      <c r="M73" s="159">
        <v>0</v>
      </c>
      <c r="N73" s="153"/>
      <c r="O73" s="5"/>
      <c r="P73" s="5"/>
      <c r="Q73" s="5"/>
      <c r="R73" s="5"/>
      <c r="S73" s="5"/>
      <c r="T73" s="7"/>
    </row>
    <row r="74" spans="1:20" ht="14.65" customHeight="1">
      <c r="A74" s="154" t="s">
        <v>81</v>
      </c>
      <c r="B74" s="155">
        <v>0</v>
      </c>
      <c r="C74" s="155">
        <v>0</v>
      </c>
      <c r="D74" s="155">
        <v>5</v>
      </c>
      <c r="E74" s="155">
        <v>0</v>
      </c>
      <c r="F74" s="155">
        <v>0</v>
      </c>
      <c r="G74" s="155">
        <v>0</v>
      </c>
      <c r="H74" s="155">
        <v>0</v>
      </c>
      <c r="I74" s="155">
        <v>0</v>
      </c>
      <c r="J74" s="155">
        <v>0</v>
      </c>
      <c r="K74" s="155">
        <v>0</v>
      </c>
      <c r="L74" s="155">
        <v>0</v>
      </c>
      <c r="M74" s="156">
        <v>20</v>
      </c>
      <c r="N74" s="153"/>
      <c r="O74" s="5"/>
      <c r="P74" s="5"/>
      <c r="Q74" s="5"/>
      <c r="R74" s="5"/>
      <c r="S74" s="5"/>
      <c r="T74" s="7"/>
    </row>
    <row r="75" spans="1:20" ht="15.75" customHeight="1">
      <c r="A75" s="160"/>
      <c r="B75" s="161"/>
      <c r="C75" s="162"/>
      <c r="D75" s="163"/>
      <c r="E75" s="163"/>
      <c r="F75" s="162"/>
      <c r="G75" s="164" t="s">
        <v>91</v>
      </c>
      <c r="H75" s="165"/>
      <c r="I75" s="165"/>
      <c r="J75" s="165"/>
      <c r="K75" s="165"/>
      <c r="L75" s="165"/>
      <c r="M75" s="166"/>
      <c r="N75" s="153"/>
      <c r="O75" s="5"/>
      <c r="P75" s="5"/>
      <c r="Q75" s="5"/>
      <c r="R75" s="5"/>
      <c r="S75" s="5"/>
      <c r="T75" s="7"/>
    </row>
    <row r="76" spans="1:20" ht="15.2" customHeight="1">
      <c r="A76" s="167" t="s">
        <v>76</v>
      </c>
      <c r="B76" s="168">
        <f>SUM(B69:M69)</f>
        <v>366</v>
      </c>
      <c r="C76" s="169"/>
      <c r="D76" s="170">
        <v>1924</v>
      </c>
      <c r="E76" s="170">
        <f>D76</f>
        <v>1924</v>
      </c>
      <c r="F76" s="153"/>
      <c r="G76" s="171" t="s">
        <v>92</v>
      </c>
      <c r="H76" s="172"/>
      <c r="I76" s="172"/>
      <c r="J76" s="172"/>
      <c r="K76" s="172"/>
      <c r="L76" s="172"/>
      <c r="M76" s="173"/>
      <c r="N76" s="153"/>
      <c r="O76" s="5"/>
      <c r="P76" s="5"/>
      <c r="Q76" s="5"/>
      <c r="R76" s="5"/>
      <c r="S76" s="5"/>
      <c r="T76" s="7"/>
    </row>
    <row r="77" spans="1:20" ht="14.65" customHeight="1">
      <c r="A77" s="167" t="s">
        <v>77</v>
      </c>
      <c r="B77" s="168">
        <f>SUM(B70:M70)</f>
        <v>105</v>
      </c>
      <c r="C77" s="169"/>
      <c r="D77" s="174"/>
      <c r="E77" s="174"/>
      <c r="F77" s="153"/>
      <c r="G77" s="175"/>
      <c r="H77" s="175"/>
      <c r="I77" s="175"/>
      <c r="J77" s="175"/>
      <c r="K77" s="175"/>
      <c r="L77" s="175"/>
      <c r="M77" s="176"/>
      <c r="N77" s="153"/>
      <c r="O77" s="5"/>
      <c r="P77" s="5"/>
      <c r="Q77" s="5"/>
      <c r="R77" s="5"/>
      <c r="S77" s="5"/>
      <c r="T77" s="7"/>
    </row>
    <row r="78" spans="1:20" ht="14.65" customHeight="1">
      <c r="A78" s="167" t="s">
        <v>78</v>
      </c>
      <c r="B78" s="168">
        <f>SUM(B71:M71)</f>
        <v>7</v>
      </c>
      <c r="C78" s="169">
        <v>7.4</v>
      </c>
      <c r="D78" s="174">
        <f>B78*C78</f>
        <v>51.800000000000004</v>
      </c>
      <c r="E78" s="174">
        <f>D78</f>
        <v>51.800000000000004</v>
      </c>
      <c r="F78" s="153"/>
      <c r="G78" s="175"/>
      <c r="H78" s="175"/>
      <c r="I78" s="175"/>
      <c r="J78" s="175"/>
      <c r="K78" s="175"/>
      <c r="L78" s="175"/>
      <c r="M78" s="176"/>
      <c r="N78" s="153"/>
      <c r="O78" s="5"/>
      <c r="P78" s="5"/>
      <c r="Q78" s="5"/>
      <c r="R78" s="5"/>
      <c r="S78" s="5"/>
      <c r="T78" s="7"/>
    </row>
    <row r="79" spans="1:20" ht="14.65" customHeight="1">
      <c r="A79" s="167" t="s">
        <v>79</v>
      </c>
      <c r="B79" s="168">
        <f>SUM(B72:M72)-1</f>
        <v>228</v>
      </c>
      <c r="C79" s="169"/>
      <c r="D79" s="174"/>
      <c r="E79" s="174"/>
      <c r="F79" s="153"/>
      <c r="G79" s="175"/>
      <c r="H79" s="175"/>
      <c r="I79" s="175"/>
      <c r="J79" s="175"/>
      <c r="K79" s="175"/>
      <c r="L79" s="175"/>
      <c r="M79" s="176"/>
      <c r="N79" s="153"/>
      <c r="O79" s="5"/>
      <c r="P79" s="5"/>
      <c r="Q79" s="5"/>
      <c r="R79" s="5"/>
      <c r="S79" s="5"/>
      <c r="T79" s="7"/>
    </row>
    <row r="80" spans="1:20" ht="14.65" customHeight="1">
      <c r="A80" s="167" t="s">
        <v>81</v>
      </c>
      <c r="B80" s="168">
        <f>SUM(B74:M74)</f>
        <v>25</v>
      </c>
      <c r="C80" s="169">
        <v>7.4</v>
      </c>
      <c r="D80" s="174">
        <f>B80*C80</f>
        <v>185</v>
      </c>
      <c r="E80" s="174">
        <f>D80</f>
        <v>185</v>
      </c>
      <c r="F80" s="153"/>
      <c r="G80" s="175"/>
      <c r="H80" s="175"/>
      <c r="I80" s="175"/>
      <c r="J80" s="175"/>
      <c r="K80" s="175"/>
      <c r="L80" s="175"/>
      <c r="M80" s="176"/>
      <c r="N80" s="153"/>
      <c r="O80" s="5"/>
      <c r="P80" s="5"/>
      <c r="Q80" s="5"/>
      <c r="R80" s="5"/>
      <c r="S80" s="5"/>
      <c r="T80" s="7"/>
    </row>
    <row r="81" spans="1:20" ht="14.65" customHeight="1">
      <c r="A81" s="167" t="s">
        <v>86</v>
      </c>
      <c r="B81" s="168">
        <v>5</v>
      </c>
      <c r="C81" s="169">
        <v>6.8</v>
      </c>
      <c r="D81" s="174">
        <f>B81*C81</f>
        <v>34</v>
      </c>
      <c r="E81" s="174"/>
      <c r="F81" s="153"/>
      <c r="G81" s="175"/>
      <c r="H81" s="175"/>
      <c r="I81" s="175"/>
      <c r="J81" s="175"/>
      <c r="K81" s="175"/>
      <c r="L81" s="175"/>
      <c r="M81" s="176"/>
      <c r="N81" s="153"/>
      <c r="O81" s="5"/>
      <c r="P81" s="5"/>
      <c r="Q81" s="5"/>
      <c r="R81" s="5"/>
      <c r="S81" s="5"/>
      <c r="T81" s="7"/>
    </row>
    <row r="82" spans="1:20" ht="16.5" customHeight="1">
      <c r="A82" s="177" t="s">
        <v>80</v>
      </c>
      <c r="B82" s="178">
        <f>SUM(B73:M73)</f>
        <v>200</v>
      </c>
      <c r="C82" s="179"/>
      <c r="D82" s="180">
        <f>D76-D78-D80-D81</f>
        <v>1653.2</v>
      </c>
      <c r="E82" s="180">
        <f>E76-E78-E80-E81</f>
        <v>1687.2</v>
      </c>
      <c r="F82" s="181"/>
      <c r="G82" s="182"/>
      <c r="H82" s="182"/>
      <c r="I82" s="182"/>
      <c r="J82" s="182"/>
      <c r="K82" s="182"/>
      <c r="L82" s="182"/>
      <c r="M82" s="183"/>
      <c r="N82" s="153"/>
      <c r="O82" s="5"/>
      <c r="P82" s="5"/>
      <c r="Q82" s="5"/>
      <c r="R82" s="5"/>
      <c r="S82" s="5"/>
      <c r="T82" s="7"/>
    </row>
    <row r="83" spans="1:20" ht="15.2" customHeight="1">
      <c r="A83" s="187"/>
      <c r="B83" s="188"/>
      <c r="C83" s="188"/>
      <c r="D83" s="188"/>
      <c r="E83" s="188"/>
      <c r="F83" s="188"/>
      <c r="G83" s="188"/>
      <c r="H83" s="188"/>
      <c r="I83" s="188"/>
      <c r="J83" s="188"/>
      <c r="K83" s="188"/>
      <c r="L83" s="188"/>
      <c r="M83" s="188"/>
      <c r="N83" s="175"/>
      <c r="O83" s="5"/>
      <c r="P83" s="5"/>
      <c r="Q83" s="5"/>
      <c r="R83" s="5"/>
      <c r="S83" s="5"/>
      <c r="T83" s="7"/>
    </row>
    <row r="84" spans="1:20" ht="14.65" customHeight="1">
      <c r="A84" s="190"/>
      <c r="B84" s="175"/>
      <c r="C84" s="175"/>
      <c r="D84" s="175"/>
      <c r="E84" s="175"/>
      <c r="F84" s="175"/>
      <c r="G84" s="175"/>
      <c r="H84" s="175"/>
      <c r="I84" s="175"/>
      <c r="J84" s="175"/>
      <c r="K84" s="175"/>
      <c r="L84" s="175"/>
      <c r="M84" s="175"/>
      <c r="N84" s="175"/>
      <c r="O84" s="5"/>
      <c r="P84" s="5"/>
      <c r="Q84" s="5"/>
      <c r="R84" s="5"/>
      <c r="S84" s="5"/>
      <c r="T84" s="7"/>
    </row>
    <row r="85" spans="1:20" ht="14.65" customHeight="1">
      <c r="A85" s="191"/>
      <c r="B85" s="192">
        <v>40391</v>
      </c>
      <c r="C85" s="192">
        <v>40422</v>
      </c>
      <c r="D85" s="192">
        <v>40452</v>
      </c>
      <c r="E85" s="192">
        <v>40483</v>
      </c>
      <c r="F85" s="192">
        <v>40513</v>
      </c>
      <c r="G85" s="192">
        <v>40544</v>
      </c>
      <c r="H85" s="192">
        <v>40575</v>
      </c>
      <c r="I85" s="192">
        <v>40603</v>
      </c>
      <c r="J85" s="192">
        <v>40634</v>
      </c>
      <c r="K85" s="192">
        <v>40664</v>
      </c>
      <c r="L85" s="192">
        <v>40695</v>
      </c>
      <c r="M85" s="192">
        <v>40725</v>
      </c>
      <c r="N85" s="175"/>
      <c r="O85" s="5"/>
      <c r="P85" s="5"/>
      <c r="Q85" s="5"/>
      <c r="R85" s="5"/>
      <c r="S85" s="5"/>
      <c r="T85" s="7"/>
    </row>
    <row r="86" spans="1:20" ht="14.65" customHeight="1">
      <c r="A86" s="193" t="s">
        <v>76</v>
      </c>
      <c r="B86" s="168">
        <v>31</v>
      </c>
      <c r="C86" s="168">
        <v>30</v>
      </c>
      <c r="D86" s="168">
        <v>31</v>
      </c>
      <c r="E86" s="168">
        <v>30</v>
      </c>
      <c r="F86" s="168">
        <v>31</v>
      </c>
      <c r="G86" s="168">
        <v>31</v>
      </c>
      <c r="H86" s="168">
        <v>28</v>
      </c>
      <c r="I86" s="168">
        <v>31</v>
      </c>
      <c r="J86" s="168">
        <v>30</v>
      </c>
      <c r="K86" s="168">
        <v>31</v>
      </c>
      <c r="L86" s="168">
        <v>30</v>
      </c>
      <c r="M86" s="168">
        <v>31</v>
      </c>
      <c r="N86" s="194"/>
      <c r="O86" s="5"/>
      <c r="P86" s="5"/>
      <c r="Q86" s="5"/>
      <c r="R86" s="5"/>
      <c r="S86" s="5"/>
      <c r="T86" s="7"/>
    </row>
    <row r="87" spans="1:20" ht="14.65" customHeight="1">
      <c r="A87" s="193" t="s">
        <v>77</v>
      </c>
      <c r="B87" s="168">
        <v>9</v>
      </c>
      <c r="C87" s="168">
        <v>8</v>
      </c>
      <c r="D87" s="168">
        <v>10</v>
      </c>
      <c r="E87" s="168">
        <v>8</v>
      </c>
      <c r="F87" s="168">
        <v>8</v>
      </c>
      <c r="G87" s="168">
        <v>10</v>
      </c>
      <c r="H87" s="168">
        <v>8</v>
      </c>
      <c r="I87" s="168">
        <v>8</v>
      </c>
      <c r="J87" s="168">
        <v>9</v>
      </c>
      <c r="K87" s="168">
        <v>9</v>
      </c>
      <c r="L87" s="168">
        <v>8</v>
      </c>
      <c r="M87" s="168">
        <v>10</v>
      </c>
      <c r="N87" s="194"/>
      <c r="O87" s="5"/>
      <c r="P87" s="5"/>
      <c r="Q87" s="5"/>
      <c r="R87" s="5"/>
      <c r="S87" s="5"/>
      <c r="T87" s="7"/>
    </row>
    <row r="88" spans="1:20" ht="14.65" customHeight="1">
      <c r="A88" s="193" t="s">
        <v>78</v>
      </c>
      <c r="B88" s="168">
        <v>0</v>
      </c>
      <c r="C88" s="168">
        <v>0</v>
      </c>
      <c r="D88" s="168">
        <v>0</v>
      </c>
      <c r="E88" s="168">
        <v>0</v>
      </c>
      <c r="F88" s="168">
        <v>0</v>
      </c>
      <c r="G88" s="168">
        <v>0</v>
      </c>
      <c r="H88" s="168">
        <v>0</v>
      </c>
      <c r="I88" s="168">
        <v>0</v>
      </c>
      <c r="J88" s="168">
        <v>3</v>
      </c>
      <c r="K88" s="168">
        <v>1</v>
      </c>
      <c r="L88" s="168">
        <v>2</v>
      </c>
      <c r="M88" s="168">
        <v>0</v>
      </c>
      <c r="N88" s="194"/>
      <c r="O88" s="5"/>
      <c r="P88" s="5"/>
      <c r="Q88" s="5"/>
      <c r="R88" s="5"/>
      <c r="S88" s="5"/>
      <c r="T88" s="7"/>
    </row>
    <row r="89" spans="1:20" ht="14.65" customHeight="1">
      <c r="A89" s="193" t="s">
        <v>79</v>
      </c>
      <c r="B89" s="168">
        <f t="shared" ref="B89:M89" si="4">B86-B87-B88-B91</f>
        <v>22</v>
      </c>
      <c r="C89" s="168">
        <f t="shared" si="4"/>
        <v>22</v>
      </c>
      <c r="D89" s="168">
        <f t="shared" si="4"/>
        <v>16</v>
      </c>
      <c r="E89" s="168">
        <f t="shared" si="4"/>
        <v>22</v>
      </c>
      <c r="F89" s="168">
        <f t="shared" si="4"/>
        <v>23</v>
      </c>
      <c r="G89" s="168">
        <f t="shared" si="4"/>
        <v>21</v>
      </c>
      <c r="H89" s="168">
        <f t="shared" si="4"/>
        <v>20</v>
      </c>
      <c r="I89" s="168">
        <f t="shared" si="4"/>
        <v>23</v>
      </c>
      <c r="J89" s="168">
        <f t="shared" si="4"/>
        <v>18</v>
      </c>
      <c r="K89" s="168">
        <f t="shared" si="4"/>
        <v>21</v>
      </c>
      <c r="L89" s="168">
        <f t="shared" si="4"/>
        <v>20</v>
      </c>
      <c r="M89" s="168">
        <f t="shared" si="4"/>
        <v>1</v>
      </c>
      <c r="N89" s="194"/>
      <c r="O89" s="5"/>
      <c r="P89" s="5"/>
      <c r="Q89" s="5"/>
      <c r="R89" s="5"/>
      <c r="S89" s="5"/>
      <c r="T89" s="7"/>
    </row>
    <row r="90" spans="1:20" ht="14.65" customHeight="1">
      <c r="A90" s="193" t="s">
        <v>80</v>
      </c>
      <c r="B90" s="168">
        <v>13</v>
      </c>
      <c r="C90" s="168">
        <v>20</v>
      </c>
      <c r="D90" s="168">
        <v>18</v>
      </c>
      <c r="E90" s="168">
        <v>22</v>
      </c>
      <c r="F90" s="168">
        <v>15</v>
      </c>
      <c r="G90" s="168">
        <v>22</v>
      </c>
      <c r="H90" s="168">
        <v>16</v>
      </c>
      <c r="I90" s="168">
        <v>15</v>
      </c>
      <c r="J90" s="168">
        <v>21</v>
      </c>
      <c r="K90" s="168">
        <v>19</v>
      </c>
      <c r="L90" s="168">
        <v>19</v>
      </c>
      <c r="M90" s="168">
        <v>0</v>
      </c>
      <c r="N90" s="194"/>
      <c r="O90" s="5"/>
      <c r="P90" s="5"/>
      <c r="Q90" s="5"/>
      <c r="R90" s="5"/>
      <c r="S90" s="5"/>
      <c r="T90" s="7"/>
    </row>
    <row r="91" spans="1:20" ht="14.65" customHeight="1">
      <c r="A91" s="193" t="s">
        <v>81</v>
      </c>
      <c r="B91" s="168">
        <v>0</v>
      </c>
      <c r="C91" s="168">
        <v>0</v>
      </c>
      <c r="D91" s="168">
        <v>5</v>
      </c>
      <c r="E91" s="168">
        <v>0</v>
      </c>
      <c r="F91" s="168">
        <v>0</v>
      </c>
      <c r="G91" s="168">
        <v>0</v>
      </c>
      <c r="H91" s="168">
        <v>0</v>
      </c>
      <c r="I91" s="168">
        <v>0</v>
      </c>
      <c r="J91" s="168">
        <v>0</v>
      </c>
      <c r="K91" s="168">
        <v>0</v>
      </c>
      <c r="L91" s="168">
        <v>0</v>
      </c>
      <c r="M91" s="168">
        <v>20</v>
      </c>
      <c r="N91" s="194"/>
      <c r="O91" s="5"/>
      <c r="P91" s="5"/>
      <c r="Q91" s="5"/>
      <c r="R91" s="5"/>
      <c r="S91" s="5"/>
      <c r="T91" s="7"/>
    </row>
    <row r="92" spans="1:20" ht="15.75" customHeight="1">
      <c r="A92" s="195"/>
      <c r="B92" s="161"/>
      <c r="C92" s="162"/>
      <c r="D92" s="163"/>
      <c r="E92" s="163"/>
      <c r="F92" s="162"/>
      <c r="G92" s="162"/>
      <c r="H92" s="162"/>
      <c r="I92" s="162"/>
      <c r="J92" s="162"/>
      <c r="K92" s="162"/>
      <c r="L92" s="162"/>
      <c r="M92" s="162"/>
      <c r="N92" s="175"/>
      <c r="O92" s="5"/>
      <c r="P92" s="5"/>
      <c r="Q92" s="5"/>
      <c r="R92" s="5"/>
      <c r="S92" s="5"/>
      <c r="T92" s="7"/>
    </row>
    <row r="93" spans="1:20" ht="15.2" customHeight="1">
      <c r="A93" s="193" t="s">
        <v>76</v>
      </c>
      <c r="B93" s="168">
        <f>SUM(B86:M86)</f>
        <v>365</v>
      </c>
      <c r="C93" s="169"/>
      <c r="D93" s="170">
        <v>1924</v>
      </c>
      <c r="E93" s="170">
        <f>D93</f>
        <v>1924</v>
      </c>
      <c r="F93" s="153"/>
      <c r="G93" s="175"/>
      <c r="H93" s="175"/>
      <c r="I93" s="175"/>
      <c r="J93" s="175"/>
      <c r="K93" s="175"/>
      <c r="L93" s="175"/>
      <c r="M93" s="175"/>
      <c r="N93" s="175"/>
      <c r="O93" s="5"/>
      <c r="P93" s="5"/>
      <c r="Q93" s="5"/>
      <c r="R93" s="5"/>
      <c r="S93" s="5"/>
      <c r="T93" s="7"/>
    </row>
    <row r="94" spans="1:20" ht="14.65" customHeight="1">
      <c r="A94" s="193" t="s">
        <v>77</v>
      </c>
      <c r="B94" s="168">
        <f>SUM(B87:M87)</f>
        <v>105</v>
      </c>
      <c r="C94" s="169"/>
      <c r="D94" s="174">
        <f>C95*B95</f>
        <v>44.400000000000006</v>
      </c>
      <c r="E94" s="174">
        <f>D94</f>
        <v>44.400000000000006</v>
      </c>
      <c r="F94" s="153"/>
      <c r="G94" s="175"/>
      <c r="H94" s="175"/>
      <c r="I94" s="175"/>
      <c r="J94" s="175"/>
      <c r="K94" s="175"/>
      <c r="L94" s="175"/>
      <c r="M94" s="175"/>
      <c r="N94" s="175"/>
      <c r="O94" s="5"/>
      <c r="P94" s="5"/>
      <c r="Q94" s="5"/>
      <c r="R94" s="5"/>
      <c r="S94" s="5"/>
      <c r="T94" s="7"/>
    </row>
    <row r="95" spans="1:20" ht="14.65" customHeight="1">
      <c r="A95" s="193" t="s">
        <v>78</v>
      </c>
      <c r="B95" s="168">
        <f>SUM(B88:M88)</f>
        <v>6</v>
      </c>
      <c r="C95" s="169">
        <v>7.4</v>
      </c>
      <c r="D95" s="174"/>
      <c r="E95" s="174"/>
      <c r="F95" s="153"/>
      <c r="G95" s="175"/>
      <c r="H95" s="175"/>
      <c r="I95" s="175"/>
      <c r="J95" s="175"/>
      <c r="K95" s="175"/>
      <c r="L95" s="175"/>
      <c r="M95" s="175"/>
      <c r="N95" s="175"/>
      <c r="O95" s="5"/>
      <c r="P95" s="5"/>
      <c r="Q95" s="5"/>
      <c r="R95" s="5"/>
      <c r="S95" s="5"/>
      <c r="T95" s="7"/>
    </row>
    <row r="96" spans="1:20" ht="14.65" customHeight="1">
      <c r="A96" s="193" t="s">
        <v>79</v>
      </c>
      <c r="B96" s="168">
        <f>SUM(B89:M89)-1</f>
        <v>228</v>
      </c>
      <c r="C96" s="169"/>
      <c r="D96" s="174"/>
      <c r="E96" s="174"/>
      <c r="F96" s="153"/>
      <c r="G96" s="175"/>
      <c r="H96" s="175"/>
      <c r="I96" s="175"/>
      <c r="J96" s="175"/>
      <c r="K96" s="175"/>
      <c r="L96" s="175"/>
      <c r="M96" s="175"/>
      <c r="N96" s="175"/>
      <c r="O96" s="5"/>
      <c r="P96" s="5"/>
      <c r="Q96" s="5"/>
      <c r="R96" s="5"/>
      <c r="S96" s="5"/>
      <c r="T96" s="7"/>
    </row>
    <row r="97" spans="1:20" ht="14.65" customHeight="1">
      <c r="A97" s="193" t="s">
        <v>80</v>
      </c>
      <c r="B97" s="168">
        <f>SUM(B90:M90)</f>
        <v>200</v>
      </c>
      <c r="C97" s="169"/>
      <c r="D97" s="174">
        <f>C98*B98</f>
        <v>185</v>
      </c>
      <c r="E97" s="174">
        <f>D97</f>
        <v>185</v>
      </c>
      <c r="F97" s="153"/>
      <c r="G97" s="175"/>
      <c r="H97" s="175"/>
      <c r="I97" s="175"/>
      <c r="J97" s="175"/>
      <c r="K97" s="175"/>
      <c r="L97" s="175"/>
      <c r="M97" s="175"/>
      <c r="N97" s="175"/>
      <c r="O97" s="5"/>
      <c r="P97" s="5"/>
      <c r="Q97" s="5"/>
      <c r="R97" s="5"/>
      <c r="S97" s="5"/>
      <c r="T97" s="7"/>
    </row>
    <row r="98" spans="1:20" ht="14.65" customHeight="1">
      <c r="A98" s="193" t="s">
        <v>81</v>
      </c>
      <c r="B98" s="168">
        <f>SUM(B91:M91)</f>
        <v>25</v>
      </c>
      <c r="C98" s="169">
        <f>C95</f>
        <v>7.4</v>
      </c>
      <c r="D98" s="174">
        <f>C99*B99</f>
        <v>37</v>
      </c>
      <c r="E98" s="174"/>
      <c r="F98" s="153"/>
      <c r="G98" s="175"/>
      <c r="H98" s="175"/>
      <c r="I98" s="175"/>
      <c r="J98" s="175"/>
      <c r="K98" s="175"/>
      <c r="L98" s="175"/>
      <c r="M98" s="175"/>
      <c r="N98" s="175"/>
      <c r="O98" s="5"/>
      <c r="P98" s="5"/>
      <c r="Q98" s="5"/>
      <c r="R98" s="5"/>
      <c r="S98" s="5"/>
      <c r="T98" s="7"/>
    </row>
    <row r="99" spans="1:20" ht="16.5" customHeight="1">
      <c r="A99" s="193" t="s">
        <v>86</v>
      </c>
      <c r="B99" s="168">
        <v>5</v>
      </c>
      <c r="C99" s="169">
        <f>C98</f>
        <v>7.4</v>
      </c>
      <c r="D99" s="180">
        <f>D93-D94-D97-D98</f>
        <v>1657.6</v>
      </c>
      <c r="E99" s="180">
        <f>E93-E94-E97-E98</f>
        <v>1694.6</v>
      </c>
      <c r="F99" s="153"/>
      <c r="G99" s="175"/>
      <c r="H99" s="175"/>
      <c r="I99" s="175"/>
      <c r="J99" s="175"/>
      <c r="K99" s="175"/>
      <c r="L99" s="175"/>
      <c r="M99" s="175"/>
      <c r="N99" s="175"/>
      <c r="O99" s="5"/>
      <c r="P99" s="5"/>
      <c r="Q99" s="5"/>
      <c r="R99" s="5"/>
      <c r="S99" s="5"/>
      <c r="T99" s="7"/>
    </row>
    <row r="100" spans="1:20" ht="15.2" customHeight="1">
      <c r="A100" s="196"/>
      <c r="B100" s="162"/>
      <c r="C100" s="175"/>
      <c r="D100" s="188"/>
      <c r="E100" s="188"/>
      <c r="F100" s="175"/>
      <c r="G100" s="175"/>
      <c r="H100" s="175"/>
      <c r="I100" s="175"/>
      <c r="J100" s="175"/>
      <c r="K100" s="175"/>
      <c r="L100" s="175"/>
      <c r="M100" s="175"/>
      <c r="N100" s="175"/>
      <c r="O100" s="5"/>
      <c r="P100" s="5"/>
      <c r="Q100" s="5"/>
      <c r="R100" s="5"/>
      <c r="S100" s="5"/>
      <c r="T100" s="7"/>
    </row>
    <row r="101" spans="1:20" ht="14.65" customHeight="1">
      <c r="A101" s="190"/>
      <c r="B101" s="175"/>
      <c r="C101" s="175"/>
      <c r="D101" s="175"/>
      <c r="E101" s="175"/>
      <c r="F101" s="175"/>
      <c r="G101" s="175"/>
      <c r="H101" s="175"/>
      <c r="I101" s="175"/>
      <c r="J101" s="175"/>
      <c r="K101" s="175"/>
      <c r="L101" s="175"/>
      <c r="M101" s="175"/>
      <c r="N101" s="175"/>
      <c r="O101" s="5"/>
      <c r="P101" s="5"/>
      <c r="Q101" s="5"/>
      <c r="R101" s="5"/>
      <c r="S101" s="5"/>
      <c r="T101" s="7"/>
    </row>
    <row r="102" spans="1:20" ht="14.65" customHeight="1">
      <c r="A102" s="191"/>
      <c r="B102" s="192">
        <v>40026</v>
      </c>
      <c r="C102" s="192">
        <v>40057</v>
      </c>
      <c r="D102" s="192">
        <v>40087</v>
      </c>
      <c r="E102" s="192">
        <v>40118</v>
      </c>
      <c r="F102" s="192">
        <v>40148</v>
      </c>
      <c r="G102" s="192">
        <v>40179</v>
      </c>
      <c r="H102" s="192">
        <v>40210</v>
      </c>
      <c r="I102" s="192">
        <v>40238</v>
      </c>
      <c r="J102" s="192">
        <v>40269</v>
      </c>
      <c r="K102" s="192">
        <v>40299</v>
      </c>
      <c r="L102" s="192">
        <v>40330</v>
      </c>
      <c r="M102" s="192">
        <v>40360</v>
      </c>
      <c r="N102" s="175"/>
      <c r="O102" s="5"/>
      <c r="P102" s="5"/>
      <c r="Q102" s="5"/>
      <c r="R102" s="5"/>
      <c r="S102" s="5"/>
      <c r="T102" s="7"/>
    </row>
    <row r="103" spans="1:20" ht="14.65" customHeight="1">
      <c r="A103" s="193" t="s">
        <v>76</v>
      </c>
      <c r="B103" s="168">
        <v>31</v>
      </c>
      <c r="C103" s="168">
        <v>30</v>
      </c>
      <c r="D103" s="168">
        <v>31</v>
      </c>
      <c r="E103" s="168">
        <v>30</v>
      </c>
      <c r="F103" s="168">
        <v>31</v>
      </c>
      <c r="G103" s="168">
        <v>31</v>
      </c>
      <c r="H103" s="168">
        <v>28</v>
      </c>
      <c r="I103" s="168">
        <v>31</v>
      </c>
      <c r="J103" s="168">
        <v>30</v>
      </c>
      <c r="K103" s="168">
        <v>31</v>
      </c>
      <c r="L103" s="168">
        <v>30</v>
      </c>
      <c r="M103" s="168">
        <v>31</v>
      </c>
      <c r="N103" s="194"/>
      <c r="O103" s="5"/>
      <c r="P103" s="5"/>
      <c r="Q103" s="5"/>
      <c r="R103" s="5"/>
      <c r="S103" s="5"/>
      <c r="T103" s="7"/>
    </row>
    <row r="104" spans="1:20" ht="14.65" customHeight="1">
      <c r="A104" s="193" t="s">
        <v>77</v>
      </c>
      <c r="B104" s="168">
        <v>10</v>
      </c>
      <c r="C104" s="168">
        <v>8</v>
      </c>
      <c r="D104" s="168">
        <v>9</v>
      </c>
      <c r="E104" s="168">
        <v>9</v>
      </c>
      <c r="F104" s="168">
        <v>8</v>
      </c>
      <c r="G104" s="168">
        <v>10</v>
      </c>
      <c r="H104" s="168">
        <v>8</v>
      </c>
      <c r="I104" s="168">
        <v>8</v>
      </c>
      <c r="J104" s="168">
        <v>8</v>
      </c>
      <c r="K104" s="168">
        <v>10</v>
      </c>
      <c r="L104" s="168">
        <v>8</v>
      </c>
      <c r="M104" s="168">
        <v>9</v>
      </c>
      <c r="N104" s="194"/>
      <c r="O104" s="5"/>
      <c r="P104" s="5"/>
      <c r="Q104" s="5"/>
      <c r="R104" s="5"/>
      <c r="S104" s="5"/>
      <c r="T104" s="7"/>
    </row>
    <row r="105" spans="1:20" ht="14.65" customHeight="1">
      <c r="A105" s="193" t="s">
        <v>78</v>
      </c>
      <c r="B105" s="168">
        <v>0</v>
      </c>
      <c r="C105" s="168">
        <v>0</v>
      </c>
      <c r="D105" s="168">
        <v>0</v>
      </c>
      <c r="E105" s="168">
        <v>0</v>
      </c>
      <c r="F105" s="168">
        <v>1</v>
      </c>
      <c r="G105" s="168">
        <v>1</v>
      </c>
      <c r="H105" s="168">
        <v>0</v>
      </c>
      <c r="I105" s="168">
        <v>3</v>
      </c>
      <c r="J105" s="168">
        <v>1</v>
      </c>
      <c r="K105" s="168">
        <v>2</v>
      </c>
      <c r="L105" s="168">
        <v>0</v>
      </c>
      <c r="M105" s="168">
        <v>0</v>
      </c>
      <c r="N105" s="194"/>
      <c r="O105" s="5"/>
      <c r="P105" s="5"/>
      <c r="Q105" s="5"/>
      <c r="R105" s="5"/>
      <c r="S105" s="5"/>
      <c r="T105" s="7"/>
    </row>
    <row r="106" spans="1:20" ht="14.65" customHeight="1">
      <c r="A106" s="193" t="s">
        <v>79</v>
      </c>
      <c r="B106" s="168">
        <f t="shared" ref="B106:M106" si="5">B103-B104-B105-B108</f>
        <v>21</v>
      </c>
      <c r="C106" s="168">
        <f t="shared" si="5"/>
        <v>22</v>
      </c>
      <c r="D106" s="168">
        <f t="shared" si="5"/>
        <v>17</v>
      </c>
      <c r="E106" s="168">
        <f t="shared" si="5"/>
        <v>21</v>
      </c>
      <c r="F106" s="168">
        <f t="shared" si="5"/>
        <v>22</v>
      </c>
      <c r="G106" s="168">
        <f t="shared" si="5"/>
        <v>20</v>
      </c>
      <c r="H106" s="168">
        <f t="shared" si="5"/>
        <v>20</v>
      </c>
      <c r="I106" s="168">
        <f t="shared" si="5"/>
        <v>20</v>
      </c>
      <c r="J106" s="168">
        <f t="shared" si="5"/>
        <v>21</v>
      </c>
      <c r="K106" s="168">
        <f t="shared" si="5"/>
        <v>19</v>
      </c>
      <c r="L106" s="168">
        <f t="shared" si="5"/>
        <v>22</v>
      </c>
      <c r="M106" s="168">
        <f t="shared" si="5"/>
        <v>2</v>
      </c>
      <c r="N106" s="194"/>
      <c r="O106" s="5"/>
      <c r="P106" s="5"/>
      <c r="Q106" s="5"/>
      <c r="R106" s="5"/>
      <c r="S106" s="5"/>
      <c r="T106" s="7"/>
    </row>
    <row r="107" spans="1:20" ht="14.65" customHeight="1">
      <c r="A107" s="193" t="s">
        <v>80</v>
      </c>
      <c r="B107" s="168">
        <v>13</v>
      </c>
      <c r="C107" s="168">
        <v>20</v>
      </c>
      <c r="D107" s="168">
        <v>18</v>
      </c>
      <c r="E107" s="168">
        <v>22</v>
      </c>
      <c r="F107" s="168">
        <v>15</v>
      </c>
      <c r="G107" s="168">
        <v>22</v>
      </c>
      <c r="H107" s="168">
        <v>16</v>
      </c>
      <c r="I107" s="168">
        <v>15</v>
      </c>
      <c r="J107" s="168">
        <v>21</v>
      </c>
      <c r="K107" s="168">
        <v>19</v>
      </c>
      <c r="L107" s="168">
        <v>19</v>
      </c>
      <c r="M107" s="168">
        <v>0</v>
      </c>
      <c r="N107" s="194"/>
      <c r="O107" s="5"/>
      <c r="P107" s="5"/>
      <c r="Q107" s="5"/>
      <c r="R107" s="5"/>
      <c r="S107" s="5"/>
      <c r="T107" s="7"/>
    </row>
    <row r="108" spans="1:20" ht="14.65" customHeight="1">
      <c r="A108" s="193" t="s">
        <v>81</v>
      </c>
      <c r="B108" s="168">
        <v>0</v>
      </c>
      <c r="C108" s="168">
        <v>0</v>
      </c>
      <c r="D108" s="168">
        <v>5</v>
      </c>
      <c r="E108" s="168">
        <v>0</v>
      </c>
      <c r="F108" s="168">
        <v>0</v>
      </c>
      <c r="G108" s="168">
        <v>0</v>
      </c>
      <c r="H108" s="168">
        <v>0</v>
      </c>
      <c r="I108" s="168">
        <v>0</v>
      </c>
      <c r="J108" s="168">
        <v>0</v>
      </c>
      <c r="K108" s="168">
        <v>0</v>
      </c>
      <c r="L108" s="168">
        <v>0</v>
      </c>
      <c r="M108" s="168">
        <v>20</v>
      </c>
      <c r="N108" s="194"/>
      <c r="O108" s="5"/>
      <c r="P108" s="5"/>
      <c r="Q108" s="5"/>
      <c r="R108" s="5"/>
      <c r="S108" s="5"/>
      <c r="T108" s="7"/>
    </row>
    <row r="109" spans="1:20" ht="15.75" customHeight="1">
      <c r="A109" s="195"/>
      <c r="B109" s="161"/>
      <c r="C109" s="162"/>
      <c r="D109" s="163"/>
      <c r="E109" s="163"/>
      <c r="F109" s="162"/>
      <c r="G109" s="162"/>
      <c r="H109" s="162"/>
      <c r="I109" s="162"/>
      <c r="J109" s="162"/>
      <c r="K109" s="162"/>
      <c r="L109" s="162"/>
      <c r="M109" s="162"/>
      <c r="N109" s="175"/>
      <c r="O109" s="5"/>
      <c r="P109" s="5"/>
      <c r="Q109" s="5"/>
      <c r="R109" s="5"/>
      <c r="S109" s="5"/>
      <c r="T109" s="7"/>
    </row>
    <row r="110" spans="1:20" ht="15.2" customHeight="1">
      <c r="A110" s="193" t="s">
        <v>76</v>
      </c>
      <c r="B110" s="168">
        <f>SUM(B103:M103)</f>
        <v>365</v>
      </c>
      <c r="C110" s="169"/>
      <c r="D110" s="170">
        <v>1924</v>
      </c>
      <c r="E110" s="170">
        <f>D110</f>
        <v>1924</v>
      </c>
      <c r="F110" s="153"/>
      <c r="G110" s="175"/>
      <c r="H110" s="175"/>
      <c r="I110" s="175"/>
      <c r="J110" s="175"/>
      <c r="K110" s="175"/>
      <c r="L110" s="175"/>
      <c r="M110" s="175"/>
      <c r="N110" s="175"/>
      <c r="O110" s="5"/>
      <c r="P110" s="5"/>
      <c r="Q110" s="5"/>
      <c r="R110" s="5"/>
      <c r="S110" s="5"/>
      <c r="T110" s="7"/>
    </row>
    <row r="111" spans="1:20" ht="14.65" customHeight="1">
      <c r="A111" s="193" t="s">
        <v>77</v>
      </c>
      <c r="B111" s="168">
        <f>SUM(B104:M104)</f>
        <v>105</v>
      </c>
      <c r="C111" s="169"/>
      <c r="D111" s="174">
        <f>C112*B112</f>
        <v>59.2</v>
      </c>
      <c r="E111" s="174">
        <f>D111</f>
        <v>59.2</v>
      </c>
      <c r="F111" s="153"/>
      <c r="G111" s="175"/>
      <c r="H111" s="175"/>
      <c r="I111" s="175"/>
      <c r="J111" s="175"/>
      <c r="K111" s="175"/>
      <c r="L111" s="175"/>
      <c r="M111" s="175"/>
      <c r="N111" s="175"/>
      <c r="O111" s="5"/>
      <c r="P111" s="5"/>
      <c r="Q111" s="5"/>
      <c r="R111" s="5"/>
      <c r="S111" s="5"/>
      <c r="T111" s="7"/>
    </row>
    <row r="112" spans="1:20" ht="14.65" customHeight="1">
      <c r="A112" s="193" t="s">
        <v>78</v>
      </c>
      <c r="B112" s="168">
        <f>SUM(B105:M105)</f>
        <v>8</v>
      </c>
      <c r="C112" s="169">
        <v>7.4</v>
      </c>
      <c r="D112" s="174"/>
      <c r="E112" s="174"/>
      <c r="F112" s="153"/>
      <c r="G112" s="175"/>
      <c r="H112" s="175"/>
      <c r="I112" s="175"/>
      <c r="J112" s="175"/>
      <c r="K112" s="175"/>
      <c r="L112" s="175"/>
      <c r="M112" s="175"/>
      <c r="N112" s="175"/>
      <c r="O112" s="5"/>
      <c r="P112" s="5"/>
      <c r="Q112" s="5"/>
      <c r="R112" s="5"/>
      <c r="S112" s="5"/>
      <c r="T112" s="7"/>
    </row>
    <row r="113" spans="1:20" ht="14.65" customHeight="1">
      <c r="A113" s="193" t="s">
        <v>79</v>
      </c>
      <c r="B113" s="168">
        <f>SUM(B106:M106)-1</f>
        <v>226</v>
      </c>
      <c r="C113" s="169"/>
      <c r="D113" s="174"/>
      <c r="E113" s="174"/>
      <c r="F113" s="153"/>
      <c r="G113" s="175"/>
      <c r="H113" s="175"/>
      <c r="I113" s="175"/>
      <c r="J113" s="175"/>
      <c r="K113" s="175"/>
      <c r="L113" s="175"/>
      <c r="M113" s="175"/>
      <c r="N113" s="175"/>
      <c r="O113" s="5"/>
      <c r="P113" s="5"/>
      <c r="Q113" s="5"/>
      <c r="R113" s="5"/>
      <c r="S113" s="5"/>
      <c r="T113" s="7"/>
    </row>
    <row r="114" spans="1:20" ht="14.65" customHeight="1">
      <c r="A114" s="193" t="s">
        <v>80</v>
      </c>
      <c r="B114" s="168">
        <f>SUM(B107:M107)</f>
        <v>200</v>
      </c>
      <c r="C114" s="169"/>
      <c r="D114" s="174">
        <f>C115*B115</f>
        <v>185</v>
      </c>
      <c r="E114" s="174">
        <f>D114</f>
        <v>185</v>
      </c>
      <c r="F114" s="153"/>
      <c r="G114" s="175"/>
      <c r="H114" s="175"/>
      <c r="I114" s="175"/>
      <c r="J114" s="175"/>
      <c r="K114" s="175"/>
      <c r="L114" s="175"/>
      <c r="M114" s="175"/>
      <c r="N114" s="175"/>
      <c r="O114" s="5"/>
      <c r="P114" s="5"/>
      <c r="Q114" s="5"/>
      <c r="R114" s="5"/>
      <c r="S114" s="5"/>
      <c r="T114" s="7"/>
    </row>
    <row r="115" spans="1:20" ht="14.65" customHeight="1">
      <c r="A115" s="193" t="s">
        <v>81</v>
      </c>
      <c r="B115" s="168">
        <f>SUM(B108:M108)</f>
        <v>25</v>
      </c>
      <c r="C115" s="169">
        <f>C112</f>
        <v>7.4</v>
      </c>
      <c r="D115" s="174">
        <f>C116*B116</f>
        <v>37</v>
      </c>
      <c r="E115" s="174"/>
      <c r="F115" s="153"/>
      <c r="G115" s="175"/>
      <c r="H115" s="175"/>
      <c r="I115" s="175"/>
      <c r="J115" s="175"/>
      <c r="K115" s="175"/>
      <c r="L115" s="175"/>
      <c r="M115" s="175"/>
      <c r="N115" s="175"/>
      <c r="O115" s="5"/>
      <c r="P115" s="5"/>
      <c r="Q115" s="5"/>
      <c r="R115" s="5"/>
      <c r="S115" s="5"/>
      <c r="T115" s="7"/>
    </row>
    <row r="116" spans="1:20" ht="16.5" customHeight="1">
      <c r="A116" s="193" t="s">
        <v>86</v>
      </c>
      <c r="B116" s="168">
        <v>5</v>
      </c>
      <c r="C116" s="169">
        <f>C115</f>
        <v>7.4</v>
      </c>
      <c r="D116" s="180">
        <f>D110-D111-D114-D115</f>
        <v>1642.8</v>
      </c>
      <c r="E116" s="180">
        <f>E110-E111-E114-E115</f>
        <v>1679.8</v>
      </c>
      <c r="F116" s="153"/>
      <c r="G116" s="175"/>
      <c r="H116" s="175"/>
      <c r="I116" s="175"/>
      <c r="J116" s="175"/>
      <c r="K116" s="175"/>
      <c r="L116" s="175"/>
      <c r="M116" s="175"/>
      <c r="N116" s="175"/>
      <c r="O116" s="5"/>
      <c r="P116" s="5"/>
      <c r="Q116" s="5"/>
      <c r="R116" s="5"/>
      <c r="S116" s="5"/>
      <c r="T116" s="7"/>
    </row>
    <row r="117" spans="1:20" ht="15.2" customHeight="1">
      <c r="A117" s="196"/>
      <c r="B117" s="162"/>
      <c r="C117" s="175"/>
      <c r="D117" s="188"/>
      <c r="E117" s="188"/>
      <c r="F117" s="175"/>
      <c r="G117" s="175"/>
      <c r="H117" s="175"/>
      <c r="I117" s="175"/>
      <c r="J117" s="175"/>
      <c r="K117" s="175"/>
      <c r="L117" s="175"/>
      <c r="M117" s="175"/>
      <c r="N117" s="175"/>
      <c r="O117" s="5"/>
      <c r="P117" s="5"/>
      <c r="Q117" s="5"/>
      <c r="R117" s="5"/>
      <c r="S117" s="5"/>
      <c r="T117" s="7"/>
    </row>
    <row r="118" spans="1:20" ht="14.65" customHeight="1">
      <c r="A118" s="190"/>
      <c r="B118" s="175"/>
      <c r="C118" s="175"/>
      <c r="D118" s="175"/>
      <c r="E118" s="175"/>
      <c r="F118" s="175"/>
      <c r="G118" s="175"/>
      <c r="H118" s="175"/>
      <c r="I118" s="175"/>
      <c r="J118" s="175"/>
      <c r="K118" s="175"/>
      <c r="L118" s="175"/>
      <c r="M118" s="175"/>
      <c r="N118" s="175"/>
      <c r="O118" s="5"/>
      <c r="P118" s="5"/>
      <c r="Q118" s="5"/>
      <c r="R118" s="5"/>
      <c r="S118" s="5"/>
      <c r="T118" s="7"/>
    </row>
    <row r="119" spans="1:20" ht="14.65" customHeight="1">
      <c r="A119" s="191"/>
      <c r="B119" s="192">
        <v>39661</v>
      </c>
      <c r="C119" s="192">
        <v>39692</v>
      </c>
      <c r="D119" s="192">
        <v>39722</v>
      </c>
      <c r="E119" s="192">
        <v>39753</v>
      </c>
      <c r="F119" s="192">
        <v>39783</v>
      </c>
      <c r="G119" s="192">
        <v>39814</v>
      </c>
      <c r="H119" s="192">
        <v>39845</v>
      </c>
      <c r="I119" s="192">
        <v>39873</v>
      </c>
      <c r="J119" s="192">
        <v>39904</v>
      </c>
      <c r="K119" s="192">
        <v>39934</v>
      </c>
      <c r="L119" s="192">
        <v>39965</v>
      </c>
      <c r="M119" s="192">
        <v>39995</v>
      </c>
      <c r="N119" s="175"/>
      <c r="O119" s="5"/>
      <c r="P119" s="5"/>
      <c r="Q119" s="5"/>
      <c r="R119" s="5"/>
      <c r="S119" s="5"/>
      <c r="T119" s="7"/>
    </row>
    <row r="120" spans="1:20" ht="14.65" customHeight="1">
      <c r="A120" s="193" t="s">
        <v>76</v>
      </c>
      <c r="B120" s="168">
        <v>31</v>
      </c>
      <c r="C120" s="168">
        <v>30</v>
      </c>
      <c r="D120" s="168">
        <v>31</v>
      </c>
      <c r="E120" s="168">
        <v>30</v>
      </c>
      <c r="F120" s="168">
        <v>31</v>
      </c>
      <c r="G120" s="168">
        <v>31</v>
      </c>
      <c r="H120" s="168">
        <v>28</v>
      </c>
      <c r="I120" s="168">
        <v>31</v>
      </c>
      <c r="J120" s="168">
        <v>30</v>
      </c>
      <c r="K120" s="168">
        <v>31</v>
      </c>
      <c r="L120" s="168">
        <v>30</v>
      </c>
      <c r="M120" s="168">
        <v>31</v>
      </c>
      <c r="N120" s="194"/>
      <c r="O120" s="5"/>
      <c r="P120" s="5"/>
      <c r="Q120" s="5"/>
      <c r="R120" s="5"/>
      <c r="S120" s="5"/>
      <c r="T120" s="7"/>
    </row>
    <row r="121" spans="1:20" ht="14.65" customHeight="1">
      <c r="A121" s="193" t="s">
        <v>77</v>
      </c>
      <c r="B121" s="168">
        <v>10</v>
      </c>
      <c r="C121" s="168">
        <v>8</v>
      </c>
      <c r="D121" s="168">
        <v>8</v>
      </c>
      <c r="E121" s="168">
        <v>10</v>
      </c>
      <c r="F121" s="168">
        <v>8</v>
      </c>
      <c r="G121" s="168">
        <v>9</v>
      </c>
      <c r="H121" s="168">
        <v>8</v>
      </c>
      <c r="I121" s="168">
        <v>9</v>
      </c>
      <c r="J121" s="168">
        <v>8</v>
      </c>
      <c r="K121" s="168">
        <v>10</v>
      </c>
      <c r="L121" s="168">
        <v>8</v>
      </c>
      <c r="M121" s="168">
        <v>8</v>
      </c>
      <c r="N121" s="194"/>
      <c r="O121" s="5"/>
      <c r="P121" s="5"/>
      <c r="Q121" s="5"/>
      <c r="R121" s="5"/>
      <c r="S121" s="5"/>
      <c r="T121" s="7"/>
    </row>
    <row r="122" spans="1:20" ht="14.65" customHeight="1">
      <c r="A122" s="193" t="s">
        <v>78</v>
      </c>
      <c r="B122" s="168">
        <v>0</v>
      </c>
      <c r="C122" s="168">
        <v>0</v>
      </c>
      <c r="D122" s="168">
        <v>0</v>
      </c>
      <c r="E122" s="168">
        <v>0</v>
      </c>
      <c r="F122" s="168">
        <v>2</v>
      </c>
      <c r="G122" s="168">
        <v>1</v>
      </c>
      <c r="H122" s="168">
        <v>0</v>
      </c>
      <c r="I122" s="168">
        <v>0</v>
      </c>
      <c r="J122" s="168">
        <v>3</v>
      </c>
      <c r="K122" s="168">
        <v>2</v>
      </c>
      <c r="L122" s="168">
        <v>1</v>
      </c>
      <c r="M122" s="168">
        <v>0</v>
      </c>
      <c r="N122" s="194"/>
      <c r="O122" s="5"/>
      <c r="P122" s="5"/>
      <c r="Q122" s="5"/>
      <c r="R122" s="5"/>
      <c r="S122" s="5"/>
      <c r="T122" s="7"/>
    </row>
    <row r="123" spans="1:20" ht="14.65" customHeight="1">
      <c r="A123" s="193" t="s">
        <v>79</v>
      </c>
      <c r="B123" s="168">
        <f t="shared" ref="B123:M123" si="6">B120-B121-B122-B125</f>
        <v>21</v>
      </c>
      <c r="C123" s="168">
        <f t="shared" si="6"/>
        <v>22</v>
      </c>
      <c r="D123" s="168">
        <f t="shared" si="6"/>
        <v>20</v>
      </c>
      <c r="E123" s="168">
        <f t="shared" si="6"/>
        <v>20</v>
      </c>
      <c r="F123" s="168">
        <f t="shared" si="6"/>
        <v>21</v>
      </c>
      <c r="G123" s="168">
        <f t="shared" si="6"/>
        <v>21</v>
      </c>
      <c r="H123" s="168">
        <f t="shared" si="6"/>
        <v>20</v>
      </c>
      <c r="I123" s="168">
        <f t="shared" si="6"/>
        <v>22</v>
      </c>
      <c r="J123" s="168">
        <f t="shared" si="6"/>
        <v>19</v>
      </c>
      <c r="K123" s="168">
        <f t="shared" si="6"/>
        <v>19</v>
      </c>
      <c r="L123" s="168">
        <f t="shared" si="6"/>
        <v>21</v>
      </c>
      <c r="M123" s="168">
        <f t="shared" si="6"/>
        <v>3</v>
      </c>
      <c r="N123" s="194"/>
      <c r="O123" s="5"/>
      <c r="P123" s="5"/>
      <c r="Q123" s="5"/>
      <c r="R123" s="5"/>
      <c r="S123" s="5"/>
      <c r="T123" s="7"/>
    </row>
    <row r="124" spans="1:20" ht="14.65" customHeight="1">
      <c r="A124" s="193" t="s">
        <v>80</v>
      </c>
      <c r="B124" s="168">
        <v>13</v>
      </c>
      <c r="C124" s="168">
        <v>20</v>
      </c>
      <c r="D124" s="168">
        <v>18</v>
      </c>
      <c r="E124" s="168">
        <v>22</v>
      </c>
      <c r="F124" s="168">
        <v>15</v>
      </c>
      <c r="G124" s="168">
        <v>22</v>
      </c>
      <c r="H124" s="168">
        <v>16</v>
      </c>
      <c r="I124" s="168">
        <v>15</v>
      </c>
      <c r="J124" s="168">
        <v>21</v>
      </c>
      <c r="K124" s="168">
        <v>19</v>
      </c>
      <c r="L124" s="168">
        <v>19</v>
      </c>
      <c r="M124" s="168">
        <v>0</v>
      </c>
      <c r="N124" s="194"/>
      <c r="O124" s="5"/>
      <c r="P124" s="5"/>
      <c r="Q124" s="5"/>
      <c r="R124" s="5"/>
      <c r="S124" s="5"/>
      <c r="T124" s="7"/>
    </row>
    <row r="125" spans="1:20" ht="14.65" customHeight="1">
      <c r="A125" s="193" t="s">
        <v>81</v>
      </c>
      <c r="B125" s="168">
        <v>0</v>
      </c>
      <c r="C125" s="168">
        <v>0</v>
      </c>
      <c r="D125" s="168">
        <v>3</v>
      </c>
      <c r="E125" s="168">
        <v>0</v>
      </c>
      <c r="F125" s="168">
        <v>0</v>
      </c>
      <c r="G125" s="168">
        <v>0</v>
      </c>
      <c r="H125" s="168">
        <v>0</v>
      </c>
      <c r="I125" s="168">
        <v>0</v>
      </c>
      <c r="J125" s="168">
        <v>0</v>
      </c>
      <c r="K125" s="168">
        <v>0</v>
      </c>
      <c r="L125" s="168">
        <v>0</v>
      </c>
      <c r="M125" s="168">
        <v>20</v>
      </c>
      <c r="N125" s="194"/>
      <c r="O125" s="5"/>
      <c r="P125" s="5"/>
      <c r="Q125" s="5"/>
      <c r="R125" s="5"/>
      <c r="S125" s="5"/>
      <c r="T125" s="7"/>
    </row>
    <row r="126" spans="1:20" ht="15.75" customHeight="1">
      <c r="A126" s="195"/>
      <c r="B126" s="161"/>
      <c r="C126" s="162"/>
      <c r="D126" s="163"/>
      <c r="E126" s="163"/>
      <c r="F126" s="162"/>
      <c r="G126" s="162"/>
      <c r="H126" s="162"/>
      <c r="I126" s="162"/>
      <c r="J126" s="162"/>
      <c r="K126" s="162"/>
      <c r="L126" s="162"/>
      <c r="M126" s="162"/>
      <c r="N126" s="175"/>
      <c r="O126" s="5"/>
      <c r="P126" s="5"/>
      <c r="Q126" s="5"/>
      <c r="R126" s="5"/>
      <c r="S126" s="5"/>
      <c r="T126" s="7"/>
    </row>
    <row r="127" spans="1:20" ht="15.2" customHeight="1">
      <c r="A127" s="193" t="s">
        <v>76</v>
      </c>
      <c r="B127" s="168">
        <f>SUM(B120:M120)</f>
        <v>365</v>
      </c>
      <c r="C127" s="169"/>
      <c r="D127" s="170">
        <v>1924</v>
      </c>
      <c r="E127" s="170">
        <f>D127</f>
        <v>1924</v>
      </c>
      <c r="F127" s="153"/>
      <c r="G127" s="175"/>
      <c r="H127" s="175"/>
      <c r="I127" s="175"/>
      <c r="J127" s="175"/>
      <c r="K127" s="175"/>
      <c r="L127" s="175"/>
      <c r="M127" s="175"/>
      <c r="N127" s="175"/>
      <c r="O127" s="5"/>
      <c r="P127" s="5"/>
      <c r="Q127" s="5"/>
      <c r="R127" s="5"/>
      <c r="S127" s="5"/>
      <c r="T127" s="7"/>
    </row>
    <row r="128" spans="1:20" ht="14.65" customHeight="1">
      <c r="A128" s="193" t="s">
        <v>77</v>
      </c>
      <c r="B128" s="168">
        <f>SUM(B121:M121)</f>
        <v>104</v>
      </c>
      <c r="C128" s="169"/>
      <c r="D128" s="174">
        <f>C129*B129</f>
        <v>66.600000000000009</v>
      </c>
      <c r="E128" s="174">
        <f>D128</f>
        <v>66.600000000000009</v>
      </c>
      <c r="F128" s="153"/>
      <c r="G128" s="175"/>
      <c r="H128" s="175"/>
      <c r="I128" s="175"/>
      <c r="J128" s="175"/>
      <c r="K128" s="175"/>
      <c r="L128" s="175"/>
      <c r="M128" s="175"/>
      <c r="N128" s="175"/>
      <c r="O128" s="5"/>
      <c r="P128" s="5"/>
      <c r="Q128" s="5"/>
      <c r="R128" s="5"/>
      <c r="S128" s="5"/>
      <c r="T128" s="7"/>
    </row>
    <row r="129" spans="1:20" ht="14.65" customHeight="1">
      <c r="A129" s="193" t="s">
        <v>78</v>
      </c>
      <c r="B129" s="168">
        <f>SUM(B122:M122)</f>
        <v>9</v>
      </c>
      <c r="C129" s="169">
        <v>7.4</v>
      </c>
      <c r="D129" s="174"/>
      <c r="E129" s="174"/>
      <c r="F129" s="153"/>
      <c r="G129" s="175"/>
      <c r="H129" s="175"/>
      <c r="I129" s="175"/>
      <c r="J129" s="175"/>
      <c r="K129" s="175"/>
      <c r="L129" s="175"/>
      <c r="M129" s="175"/>
      <c r="N129" s="175"/>
      <c r="O129" s="5"/>
      <c r="P129" s="5"/>
      <c r="Q129" s="5"/>
      <c r="R129" s="5"/>
      <c r="S129" s="5"/>
      <c r="T129" s="7"/>
    </row>
    <row r="130" spans="1:20" ht="14.65" customHeight="1">
      <c r="A130" s="193" t="s">
        <v>79</v>
      </c>
      <c r="B130" s="168">
        <f>SUM(B123:M123)-1</f>
        <v>228</v>
      </c>
      <c r="C130" s="169"/>
      <c r="D130" s="174"/>
      <c r="E130" s="174"/>
      <c r="F130" s="153"/>
      <c r="G130" s="175"/>
      <c r="H130" s="175"/>
      <c r="I130" s="175"/>
      <c r="J130" s="175"/>
      <c r="K130" s="175"/>
      <c r="L130" s="175"/>
      <c r="M130" s="175"/>
      <c r="N130" s="175"/>
      <c r="O130" s="5"/>
      <c r="P130" s="5"/>
      <c r="Q130" s="5"/>
      <c r="R130" s="5"/>
      <c r="S130" s="5"/>
      <c r="T130" s="7"/>
    </row>
    <row r="131" spans="1:20" ht="14.65" customHeight="1">
      <c r="A131" s="193" t="s">
        <v>80</v>
      </c>
      <c r="B131" s="168">
        <f>SUM(B124:M124)</f>
        <v>200</v>
      </c>
      <c r="C131" s="169"/>
      <c r="D131" s="174">
        <f>C132*B132</f>
        <v>170.20000000000002</v>
      </c>
      <c r="E131" s="174">
        <f>D131</f>
        <v>170.20000000000002</v>
      </c>
      <c r="F131" s="153"/>
      <c r="G131" s="175"/>
      <c r="H131" s="175"/>
      <c r="I131" s="175"/>
      <c r="J131" s="175"/>
      <c r="K131" s="175"/>
      <c r="L131" s="175"/>
      <c r="M131" s="175"/>
      <c r="N131" s="175"/>
      <c r="O131" s="5"/>
      <c r="P131" s="5"/>
      <c r="Q131" s="5"/>
      <c r="R131" s="5"/>
      <c r="S131" s="5"/>
      <c r="T131" s="7"/>
    </row>
    <row r="132" spans="1:20" ht="14.65" customHeight="1">
      <c r="A132" s="193" t="s">
        <v>81</v>
      </c>
      <c r="B132" s="168">
        <f>SUM(B125:M125)</f>
        <v>23</v>
      </c>
      <c r="C132" s="169">
        <f>C129</f>
        <v>7.4</v>
      </c>
      <c r="D132" s="174">
        <f>C133*B133</f>
        <v>37</v>
      </c>
      <c r="E132" s="174"/>
      <c r="F132" s="153"/>
      <c r="G132" s="175"/>
      <c r="H132" s="175"/>
      <c r="I132" s="175"/>
      <c r="J132" s="175"/>
      <c r="K132" s="175"/>
      <c r="L132" s="175"/>
      <c r="M132" s="175"/>
      <c r="N132" s="175"/>
      <c r="O132" s="5"/>
      <c r="P132" s="5"/>
      <c r="Q132" s="5"/>
      <c r="R132" s="5"/>
      <c r="S132" s="5"/>
      <c r="T132" s="7"/>
    </row>
    <row r="133" spans="1:20" ht="16.5" customHeight="1">
      <c r="A133" s="193" t="s">
        <v>86</v>
      </c>
      <c r="B133" s="168">
        <v>5</v>
      </c>
      <c r="C133" s="169">
        <f>C132</f>
        <v>7.4</v>
      </c>
      <c r="D133" s="180">
        <f>D127-D128-D131-D132</f>
        <v>1650.2</v>
      </c>
      <c r="E133" s="180">
        <f>E127-E128-E131-E132</f>
        <v>1687.2</v>
      </c>
      <c r="F133" s="153"/>
      <c r="G133" s="175"/>
      <c r="H133" s="175"/>
      <c r="I133" s="175"/>
      <c r="J133" s="175"/>
      <c r="K133" s="175"/>
      <c r="L133" s="175"/>
      <c r="M133" s="175"/>
      <c r="N133" s="175"/>
      <c r="O133" s="5"/>
      <c r="P133" s="5"/>
      <c r="Q133" s="5"/>
      <c r="R133" s="5"/>
      <c r="S133" s="5"/>
      <c r="T133" s="7"/>
    </row>
    <row r="134" spans="1:20" ht="15.2" customHeight="1">
      <c r="A134" s="196"/>
      <c r="B134" s="162"/>
      <c r="C134" s="175"/>
      <c r="D134" s="188"/>
      <c r="E134" s="188"/>
      <c r="F134" s="175"/>
      <c r="G134" s="175"/>
      <c r="H134" s="175"/>
      <c r="I134" s="175"/>
      <c r="J134" s="175"/>
      <c r="K134" s="175"/>
      <c r="L134" s="175"/>
      <c r="M134" s="175"/>
      <c r="N134" s="175"/>
      <c r="O134" s="5"/>
      <c r="P134" s="5"/>
      <c r="Q134" s="5"/>
      <c r="R134" s="5"/>
      <c r="S134" s="5"/>
      <c r="T134" s="7"/>
    </row>
    <row r="135" spans="1:20" ht="14.65" customHeight="1">
      <c r="A135" s="190"/>
      <c r="B135" s="175"/>
      <c r="C135" s="175"/>
      <c r="D135" s="175"/>
      <c r="E135" s="175"/>
      <c r="F135" s="175"/>
      <c r="G135" s="175"/>
      <c r="H135" s="175"/>
      <c r="I135" s="175"/>
      <c r="J135" s="175"/>
      <c r="K135" s="175"/>
      <c r="L135" s="175"/>
      <c r="M135" s="175"/>
      <c r="N135" s="175"/>
      <c r="O135" s="5"/>
      <c r="P135" s="5"/>
      <c r="Q135" s="5"/>
      <c r="R135" s="5"/>
      <c r="S135" s="5"/>
      <c r="T135" s="7"/>
    </row>
    <row r="136" spans="1:20" ht="14.65" customHeight="1">
      <c r="A136" s="191"/>
      <c r="B136" s="192">
        <v>39295</v>
      </c>
      <c r="C136" s="192">
        <v>39326</v>
      </c>
      <c r="D136" s="192">
        <v>39356</v>
      </c>
      <c r="E136" s="192">
        <v>39387</v>
      </c>
      <c r="F136" s="192">
        <v>39417</v>
      </c>
      <c r="G136" s="192">
        <v>39448</v>
      </c>
      <c r="H136" s="192">
        <v>39479</v>
      </c>
      <c r="I136" s="192">
        <v>39508</v>
      </c>
      <c r="J136" s="192">
        <v>39539</v>
      </c>
      <c r="K136" s="192">
        <v>39569</v>
      </c>
      <c r="L136" s="192">
        <v>39600</v>
      </c>
      <c r="M136" s="192">
        <v>39630</v>
      </c>
      <c r="N136" s="175"/>
      <c r="O136" s="5"/>
      <c r="P136" s="5"/>
      <c r="Q136" s="5"/>
      <c r="R136" s="5"/>
      <c r="S136" s="5"/>
      <c r="T136" s="7"/>
    </row>
    <row r="137" spans="1:20" ht="14.65" customHeight="1">
      <c r="A137" s="193" t="s">
        <v>76</v>
      </c>
      <c r="B137" s="168">
        <v>31</v>
      </c>
      <c r="C137" s="168">
        <v>30</v>
      </c>
      <c r="D137" s="168">
        <v>31</v>
      </c>
      <c r="E137" s="168">
        <v>30</v>
      </c>
      <c r="F137" s="168">
        <v>31</v>
      </c>
      <c r="G137" s="168">
        <v>31</v>
      </c>
      <c r="H137" s="168">
        <v>29</v>
      </c>
      <c r="I137" s="168">
        <v>31</v>
      </c>
      <c r="J137" s="168">
        <v>30</v>
      </c>
      <c r="K137" s="168">
        <v>31</v>
      </c>
      <c r="L137" s="168">
        <v>30</v>
      </c>
      <c r="M137" s="168">
        <v>31</v>
      </c>
      <c r="N137" s="194"/>
      <c r="O137" s="5"/>
      <c r="P137" s="5"/>
      <c r="Q137" s="5"/>
      <c r="R137" s="5"/>
      <c r="S137" s="5"/>
      <c r="T137" s="7"/>
    </row>
    <row r="138" spans="1:20" ht="14.65" customHeight="1">
      <c r="A138" s="193" t="s">
        <v>77</v>
      </c>
      <c r="B138" s="168">
        <v>8</v>
      </c>
      <c r="C138" s="168">
        <v>10</v>
      </c>
      <c r="D138" s="168">
        <v>8</v>
      </c>
      <c r="E138" s="168">
        <v>8</v>
      </c>
      <c r="F138" s="168">
        <v>10</v>
      </c>
      <c r="G138" s="168">
        <v>8</v>
      </c>
      <c r="H138" s="168">
        <v>8</v>
      </c>
      <c r="I138" s="168">
        <v>10</v>
      </c>
      <c r="J138" s="168">
        <v>8</v>
      </c>
      <c r="K138" s="168">
        <v>9</v>
      </c>
      <c r="L138" s="168">
        <v>9</v>
      </c>
      <c r="M138" s="168">
        <v>8</v>
      </c>
      <c r="N138" s="194"/>
      <c r="O138" s="5"/>
      <c r="P138" s="5"/>
      <c r="Q138" s="5"/>
      <c r="R138" s="5"/>
      <c r="S138" s="5"/>
      <c r="T138" s="7"/>
    </row>
    <row r="139" spans="1:20" ht="14.65" customHeight="1">
      <c r="A139" s="193" t="s">
        <v>78</v>
      </c>
      <c r="B139" s="168">
        <v>0</v>
      </c>
      <c r="C139" s="168">
        <v>0</v>
      </c>
      <c r="D139" s="168">
        <v>0</v>
      </c>
      <c r="E139" s="168">
        <v>0</v>
      </c>
      <c r="F139" s="168">
        <v>2</v>
      </c>
      <c r="G139" s="168">
        <v>1</v>
      </c>
      <c r="H139" s="168">
        <v>0</v>
      </c>
      <c r="I139" s="168">
        <v>3</v>
      </c>
      <c r="J139" s="168">
        <v>1</v>
      </c>
      <c r="K139" s="168">
        <v>2</v>
      </c>
      <c r="L139" s="168">
        <v>0</v>
      </c>
      <c r="M139" s="168">
        <v>0</v>
      </c>
      <c r="N139" s="194"/>
      <c r="O139" s="5"/>
      <c r="P139" s="5"/>
      <c r="Q139" s="5"/>
      <c r="R139" s="5"/>
      <c r="S139" s="5"/>
      <c r="T139" s="7"/>
    </row>
    <row r="140" spans="1:20" ht="14.65" customHeight="1">
      <c r="A140" s="193" t="s">
        <v>79</v>
      </c>
      <c r="B140" s="168">
        <f t="shared" ref="B140:L140" si="7">B137-B138-B139</f>
        <v>23</v>
      </c>
      <c r="C140" s="168">
        <f t="shared" si="7"/>
        <v>20</v>
      </c>
      <c r="D140" s="168">
        <f t="shared" si="7"/>
        <v>23</v>
      </c>
      <c r="E140" s="168">
        <f t="shared" si="7"/>
        <v>22</v>
      </c>
      <c r="F140" s="168">
        <f t="shared" si="7"/>
        <v>19</v>
      </c>
      <c r="G140" s="168">
        <f t="shared" si="7"/>
        <v>22</v>
      </c>
      <c r="H140" s="168">
        <f t="shared" si="7"/>
        <v>21</v>
      </c>
      <c r="I140" s="168">
        <f t="shared" si="7"/>
        <v>18</v>
      </c>
      <c r="J140" s="168">
        <f t="shared" si="7"/>
        <v>21</v>
      </c>
      <c r="K140" s="168">
        <f t="shared" si="7"/>
        <v>20</v>
      </c>
      <c r="L140" s="168">
        <f t="shared" si="7"/>
        <v>21</v>
      </c>
      <c r="M140" s="168">
        <v>0</v>
      </c>
      <c r="N140" s="194"/>
      <c r="O140" s="5"/>
      <c r="P140" s="5"/>
      <c r="Q140" s="5"/>
      <c r="R140" s="5"/>
      <c r="S140" s="5"/>
      <c r="T140" s="7"/>
    </row>
    <row r="141" spans="1:20" ht="14.65" customHeight="1">
      <c r="A141" s="193" t="s">
        <v>80</v>
      </c>
      <c r="B141" s="168">
        <v>13</v>
      </c>
      <c r="C141" s="168">
        <v>20</v>
      </c>
      <c r="D141" s="168">
        <v>18</v>
      </c>
      <c r="E141" s="168">
        <v>22</v>
      </c>
      <c r="F141" s="168">
        <v>15</v>
      </c>
      <c r="G141" s="168">
        <v>22</v>
      </c>
      <c r="H141" s="168">
        <v>16</v>
      </c>
      <c r="I141" s="168">
        <v>15</v>
      </c>
      <c r="J141" s="168">
        <v>21</v>
      </c>
      <c r="K141" s="168">
        <v>19</v>
      </c>
      <c r="L141" s="168">
        <v>19</v>
      </c>
      <c r="M141" s="168">
        <v>0</v>
      </c>
      <c r="N141" s="194"/>
      <c r="O141" s="5"/>
      <c r="P141" s="5"/>
      <c r="Q141" s="5"/>
      <c r="R141" s="5"/>
      <c r="S141" s="5"/>
      <c r="T141" s="7"/>
    </row>
    <row r="142" spans="1:20" ht="14.65" customHeight="1">
      <c r="A142" s="195"/>
      <c r="B142" s="161"/>
      <c r="C142" s="162"/>
      <c r="D142" s="162"/>
      <c r="E142" s="162"/>
      <c r="F142" s="162"/>
      <c r="G142" s="162"/>
      <c r="H142" s="162"/>
      <c r="I142" s="162"/>
      <c r="J142" s="162"/>
      <c r="K142" s="162"/>
      <c r="L142" s="162"/>
      <c r="M142" s="162"/>
      <c r="N142" s="175"/>
      <c r="O142" s="5"/>
      <c r="P142" s="5"/>
      <c r="Q142" s="5"/>
      <c r="R142" s="5"/>
      <c r="S142" s="5"/>
      <c r="T142" s="7"/>
    </row>
    <row r="143" spans="1:20" ht="14.65" customHeight="1">
      <c r="A143" s="193" t="s">
        <v>76</v>
      </c>
      <c r="B143" s="168">
        <f>SUM(B137:M137)</f>
        <v>366</v>
      </c>
      <c r="C143" s="194"/>
      <c r="D143" s="175"/>
      <c r="E143" s="175"/>
      <c r="F143" s="175"/>
      <c r="G143" s="175"/>
      <c r="H143" s="175"/>
      <c r="I143" s="175"/>
      <c r="J143" s="175"/>
      <c r="K143" s="175"/>
      <c r="L143" s="175"/>
      <c r="M143" s="175"/>
      <c r="N143" s="175"/>
      <c r="O143" s="5"/>
      <c r="P143" s="5"/>
      <c r="Q143" s="5"/>
      <c r="R143" s="5"/>
      <c r="S143" s="5"/>
      <c r="T143" s="7"/>
    </row>
    <row r="144" spans="1:20" ht="14.65" customHeight="1">
      <c r="A144" s="193" t="s">
        <v>77</v>
      </c>
      <c r="B144" s="168">
        <f>SUM(B138:M138)</f>
        <v>104</v>
      </c>
      <c r="C144" s="194"/>
      <c r="D144" s="175"/>
      <c r="E144" s="175"/>
      <c r="F144" s="175"/>
      <c r="G144" s="175"/>
      <c r="H144" s="175"/>
      <c r="I144" s="175"/>
      <c r="J144" s="175"/>
      <c r="K144" s="175"/>
      <c r="L144" s="175"/>
      <c r="M144" s="175"/>
      <c r="N144" s="175"/>
      <c r="O144" s="5"/>
      <c r="P144" s="5"/>
      <c r="Q144" s="5"/>
      <c r="R144" s="5"/>
      <c r="S144" s="5"/>
      <c r="T144" s="7"/>
    </row>
    <row r="145" spans="1:20" ht="14.65" customHeight="1">
      <c r="A145" s="193" t="s">
        <v>78</v>
      </c>
      <c r="B145" s="168">
        <f>SUM(B139:M139)</f>
        <v>9</v>
      </c>
      <c r="C145" s="194"/>
      <c r="D145" s="175"/>
      <c r="E145" s="175"/>
      <c r="F145" s="175"/>
      <c r="G145" s="175"/>
      <c r="H145" s="175"/>
      <c r="I145" s="175"/>
      <c r="J145" s="175"/>
      <c r="K145" s="175"/>
      <c r="L145" s="175"/>
      <c r="M145" s="175"/>
      <c r="N145" s="175"/>
      <c r="O145" s="5"/>
      <c r="P145" s="5"/>
      <c r="Q145" s="5"/>
      <c r="R145" s="5"/>
      <c r="S145" s="5"/>
      <c r="T145" s="7"/>
    </row>
    <row r="146" spans="1:20" ht="14.65" customHeight="1">
      <c r="A146" s="193" t="s">
        <v>79</v>
      </c>
      <c r="B146" s="168">
        <f>SUM(B140:M140)-1</f>
        <v>229</v>
      </c>
      <c r="C146" s="194"/>
      <c r="D146" s="175"/>
      <c r="E146" s="175"/>
      <c r="F146" s="175"/>
      <c r="G146" s="175"/>
      <c r="H146" s="175"/>
      <c r="I146" s="175"/>
      <c r="J146" s="175"/>
      <c r="K146" s="175"/>
      <c r="L146" s="175"/>
      <c r="M146" s="175"/>
      <c r="N146" s="175"/>
      <c r="O146" s="5"/>
      <c r="P146" s="5"/>
      <c r="Q146" s="5"/>
      <c r="R146" s="5"/>
      <c r="S146" s="5"/>
      <c r="T146" s="7"/>
    </row>
    <row r="147" spans="1:20" ht="14.65" customHeight="1">
      <c r="A147" s="193" t="s">
        <v>80</v>
      </c>
      <c r="B147" s="168">
        <f>SUM(B141:M141)</f>
        <v>200</v>
      </c>
      <c r="C147" s="197"/>
      <c r="D147" s="198"/>
      <c r="E147" s="198"/>
      <c r="F147" s="198"/>
      <c r="G147" s="198"/>
      <c r="H147" s="198"/>
      <c r="I147" s="198"/>
      <c r="J147" s="198"/>
      <c r="K147" s="198"/>
      <c r="L147" s="198"/>
      <c r="M147" s="198"/>
      <c r="N147" s="198"/>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3"/>
  <sheetViews>
    <sheetView showGridLines="0" topLeftCell="A55" workbookViewId="0">
      <selection activeCell="A73" sqref="A73:XFD73"/>
    </sheetView>
  </sheetViews>
  <sheetFormatPr defaultColWidth="11.28515625" defaultRowHeight="13.5" customHeight="1"/>
  <cols>
    <col min="1" max="1" width="14.28515625" style="199" customWidth="1"/>
    <col min="2" max="2" width="17.28515625" style="199" customWidth="1"/>
    <col min="3" max="3" width="12.42578125" style="199" customWidth="1"/>
    <col min="4" max="4" width="12.140625" style="199" customWidth="1"/>
    <col min="5" max="5" width="11.42578125" style="199" customWidth="1"/>
    <col min="6" max="6" width="14.140625" style="199" customWidth="1"/>
    <col min="7" max="7" width="12.140625" style="199" customWidth="1"/>
    <col min="8" max="8" width="10.28515625" style="199" customWidth="1"/>
    <col min="9" max="256" width="11.28515625" style="199" customWidth="1"/>
  </cols>
  <sheetData>
    <row r="1" spans="1:10" ht="16.5" customHeight="1">
      <c r="A1" s="200" t="s">
        <v>95</v>
      </c>
      <c r="B1" s="201"/>
      <c r="C1" s="202"/>
      <c r="D1" s="203"/>
      <c r="E1" s="204"/>
      <c r="F1" s="2"/>
      <c r="G1" s="2"/>
      <c r="H1" s="2"/>
      <c r="I1" s="2"/>
      <c r="J1" s="3"/>
    </row>
    <row r="2" spans="1:10" ht="15.75" customHeight="1">
      <c r="A2" s="205" t="s">
        <v>96</v>
      </c>
      <c r="B2" s="206"/>
      <c r="C2" s="134"/>
      <c r="D2" s="207"/>
      <c r="E2" s="208"/>
      <c r="F2" s="5"/>
      <c r="G2" s="5"/>
      <c r="H2" s="5"/>
      <c r="I2" s="5"/>
      <c r="J2" s="7"/>
    </row>
    <row r="3" spans="1:10" ht="16.5" customHeight="1">
      <c r="A3" s="209" t="s">
        <v>97</v>
      </c>
      <c r="B3" s="210"/>
      <c r="C3" s="211"/>
      <c r="D3" s="212"/>
      <c r="E3" s="208"/>
      <c r="F3" s="4"/>
      <c r="G3" s="4"/>
      <c r="H3" s="4"/>
      <c r="I3" s="4"/>
      <c r="J3" s="105"/>
    </row>
    <row r="4" spans="1:10" ht="8.1" customHeight="1">
      <c r="A4" s="213"/>
      <c r="B4" s="214"/>
      <c r="C4" s="214"/>
      <c r="D4" s="214"/>
      <c r="E4" s="4"/>
      <c r="F4" s="4"/>
      <c r="G4" s="4"/>
      <c r="H4" s="4"/>
      <c r="I4" s="4"/>
      <c r="J4" s="105"/>
    </row>
    <row r="5" spans="1:10" ht="8.1" customHeight="1">
      <c r="A5" s="108"/>
      <c r="B5" s="5"/>
      <c r="C5" s="5"/>
      <c r="D5" s="5"/>
      <c r="E5" s="4"/>
      <c r="F5" s="4"/>
      <c r="G5" s="4"/>
      <c r="H5" s="4"/>
      <c r="I5" s="4"/>
      <c r="J5" s="105"/>
    </row>
    <row r="6" spans="1:10" ht="8.1" customHeight="1">
      <c r="A6" s="108"/>
      <c r="B6" s="5"/>
      <c r="C6" s="5"/>
      <c r="D6" s="5"/>
      <c r="E6" s="4"/>
      <c r="F6" s="4"/>
      <c r="G6" s="4"/>
      <c r="H6" s="4"/>
      <c r="I6" s="4"/>
      <c r="J6" s="105"/>
    </row>
    <row r="7" spans="1:10" ht="8.1" customHeight="1">
      <c r="A7" s="108"/>
      <c r="B7" s="5"/>
      <c r="C7" s="5"/>
      <c r="D7" s="5"/>
      <c r="E7" s="4"/>
      <c r="F7" s="4"/>
      <c r="G7" s="4"/>
      <c r="H7" s="4"/>
      <c r="I7" s="4"/>
      <c r="J7" s="105"/>
    </row>
    <row r="8" spans="1:10" ht="8.1" customHeight="1">
      <c r="A8" s="108"/>
      <c r="B8" s="5"/>
      <c r="C8" s="5"/>
      <c r="D8" s="5"/>
      <c r="E8" s="4"/>
      <c r="F8" s="4"/>
      <c r="G8" s="4"/>
      <c r="H8" s="4"/>
      <c r="I8" s="4"/>
      <c r="J8" s="105"/>
    </row>
    <row r="9" spans="1:10" ht="8.1" customHeight="1">
      <c r="A9" s="108"/>
      <c r="B9" s="5"/>
      <c r="C9" s="5"/>
      <c r="D9" s="5"/>
      <c r="E9" s="4"/>
      <c r="F9" s="4"/>
      <c r="G9" s="4"/>
      <c r="H9" s="4"/>
      <c r="I9" s="4"/>
      <c r="J9" s="105"/>
    </row>
    <row r="10" spans="1:10" ht="8.1" customHeight="1">
      <c r="A10" s="108"/>
      <c r="B10" s="5"/>
      <c r="C10" s="5"/>
      <c r="D10" s="5"/>
      <c r="E10" s="4"/>
      <c r="F10" s="4"/>
      <c r="G10" s="4"/>
      <c r="H10" s="4"/>
      <c r="I10" s="4"/>
      <c r="J10" s="105"/>
    </row>
    <row r="11" spans="1:10" ht="8.1" customHeight="1">
      <c r="A11" s="108"/>
      <c r="B11" s="5"/>
      <c r="C11" s="5"/>
      <c r="D11" s="5"/>
      <c r="E11" s="4"/>
      <c r="F11" s="4"/>
      <c r="G11" s="4"/>
      <c r="H11" s="4"/>
      <c r="I11" s="4"/>
      <c r="J11" s="105"/>
    </row>
    <row r="12" spans="1:10" ht="8.1" customHeight="1">
      <c r="A12" s="108"/>
      <c r="B12" s="5"/>
      <c r="C12" s="5"/>
      <c r="D12" s="5"/>
      <c r="E12" s="4"/>
      <c r="F12" s="4"/>
      <c r="G12" s="4"/>
      <c r="H12" s="4"/>
      <c r="I12" s="4"/>
      <c r="J12" s="105"/>
    </row>
    <row r="13" spans="1:10" ht="8.1" customHeight="1">
      <c r="A13" s="108"/>
      <c r="B13" s="215"/>
      <c r="C13" s="216"/>
      <c r="D13" s="4"/>
      <c r="E13" s="4"/>
      <c r="F13" s="4"/>
      <c r="G13" s="4"/>
      <c r="H13" s="4"/>
      <c r="I13" s="4"/>
      <c r="J13" s="105"/>
    </row>
    <row r="14" spans="1:10" ht="8.1" customHeight="1">
      <c r="A14" s="108"/>
      <c r="B14" s="215"/>
      <c r="C14" s="216"/>
      <c r="D14" s="4"/>
      <c r="E14" s="4"/>
      <c r="F14" s="4"/>
      <c r="G14" s="4"/>
      <c r="H14" s="4"/>
      <c r="I14" s="4"/>
      <c r="J14" s="105"/>
    </row>
    <row r="15" spans="1:10" ht="8.1" customHeight="1">
      <c r="A15" s="108"/>
      <c r="B15" s="215"/>
      <c r="C15" s="216"/>
      <c r="D15" s="4"/>
      <c r="E15" s="4"/>
      <c r="F15" s="4"/>
      <c r="G15" s="4"/>
      <c r="H15" s="4"/>
      <c r="I15" s="4"/>
      <c r="J15" s="105"/>
    </row>
    <row r="16" spans="1:10" ht="8.1" customHeight="1">
      <c r="A16" s="108"/>
      <c r="B16" s="215"/>
      <c r="C16" s="216"/>
      <c r="D16" s="4"/>
      <c r="E16" s="4"/>
      <c r="F16" s="4"/>
      <c r="G16" s="4"/>
      <c r="H16" s="4"/>
      <c r="I16" s="4"/>
      <c r="J16" s="105"/>
    </row>
    <row r="17" spans="1:10" ht="8.1" customHeight="1">
      <c r="A17" s="108"/>
      <c r="B17" s="215"/>
      <c r="C17" s="216"/>
      <c r="D17" s="4"/>
      <c r="E17" s="4"/>
      <c r="F17" s="4"/>
      <c r="G17" s="4"/>
      <c r="H17" s="4"/>
      <c r="I17" s="4"/>
      <c r="J17" s="105"/>
    </row>
    <row r="18" spans="1:10" ht="8.1" customHeight="1">
      <c r="A18" s="108"/>
      <c r="B18" s="215"/>
      <c r="C18" s="216"/>
      <c r="D18" s="4"/>
      <c r="E18" s="4"/>
      <c r="F18" s="4"/>
      <c r="G18" s="4"/>
      <c r="H18" s="4"/>
      <c r="I18" s="4"/>
      <c r="J18" s="105"/>
    </row>
    <row r="19" spans="1:10" ht="8.1" customHeight="1">
      <c r="A19" s="217"/>
      <c r="B19" s="218"/>
      <c r="C19" s="216"/>
      <c r="D19" s="4"/>
      <c r="E19" s="4"/>
      <c r="F19" s="4"/>
      <c r="G19" s="4"/>
      <c r="H19" s="4"/>
      <c r="I19" s="4"/>
      <c r="J19" s="105"/>
    </row>
    <row r="20" spans="1:10" ht="15.75" customHeight="1">
      <c r="A20" s="219" t="s">
        <v>98</v>
      </c>
      <c r="B20" s="220" t="s">
        <v>173</v>
      </c>
      <c r="C20" s="221"/>
      <c r="D20" s="4"/>
      <c r="E20" s="4"/>
      <c r="F20" s="4"/>
      <c r="G20" s="4"/>
      <c r="H20" s="4"/>
      <c r="I20" s="4"/>
      <c r="J20" s="105"/>
    </row>
    <row r="21" spans="1:10" ht="15" customHeight="1">
      <c r="A21" s="222"/>
      <c r="B21" s="467"/>
      <c r="C21" s="88" t="s">
        <v>99</v>
      </c>
      <c r="D21" s="223"/>
      <c r="E21" s="4"/>
      <c r="F21" s="4"/>
      <c r="G21" s="4"/>
      <c r="H21" s="4"/>
      <c r="I21" s="4"/>
      <c r="J21" s="105"/>
    </row>
    <row r="22" spans="1:10" ht="15.6" customHeight="1">
      <c r="A22" s="465" t="s">
        <v>100</v>
      </c>
      <c r="B22" s="468">
        <v>1.3468599999999999</v>
      </c>
      <c r="C22" s="466">
        <v>1</v>
      </c>
      <c r="D22" s="224" t="s">
        <v>101</v>
      </c>
      <c r="E22" s="225"/>
      <c r="F22" s="4"/>
      <c r="G22" s="4"/>
      <c r="H22" s="4"/>
      <c r="I22" s="4"/>
      <c r="J22" s="105"/>
    </row>
    <row r="23" spans="1:10" ht="15.6" customHeight="1">
      <c r="A23" s="454">
        <v>23</v>
      </c>
      <c r="B23" s="469">
        <v>297584</v>
      </c>
      <c r="C23" s="332"/>
      <c r="D23" s="226">
        <v>274925</v>
      </c>
      <c r="E23" s="225"/>
      <c r="F23" s="4"/>
      <c r="G23" s="4"/>
      <c r="H23" s="4"/>
      <c r="I23" s="4"/>
      <c r="J23" s="105"/>
    </row>
    <row r="24" spans="1:10" ht="15.75" customHeight="1">
      <c r="A24" s="454">
        <v>24</v>
      </c>
      <c r="B24" s="469">
        <v>301726</v>
      </c>
      <c r="C24" s="332">
        <v>4014</v>
      </c>
      <c r="D24" s="226">
        <v>279378</v>
      </c>
      <c r="E24" s="225"/>
      <c r="F24" s="4"/>
      <c r="G24" s="4"/>
      <c r="H24" s="4"/>
      <c r="I24" s="4"/>
      <c r="J24" s="105"/>
    </row>
    <row r="25" spans="1:10" ht="15.75" customHeight="1">
      <c r="A25" s="454">
        <v>25</v>
      </c>
      <c r="B25" s="469">
        <v>305935</v>
      </c>
      <c r="C25" s="332">
        <v>4079</v>
      </c>
      <c r="D25" s="226">
        <v>283925</v>
      </c>
      <c r="E25" s="225"/>
      <c r="F25" s="4"/>
      <c r="G25" s="4"/>
      <c r="H25" s="4"/>
      <c r="I25" s="4"/>
      <c r="J25" s="105"/>
    </row>
    <row r="26" spans="1:10" ht="15.75" customHeight="1">
      <c r="A26" s="454">
        <v>26</v>
      </c>
      <c r="B26" s="469">
        <v>310220</v>
      </c>
      <c r="C26" s="332">
        <v>4153</v>
      </c>
      <c r="D26" s="226">
        <v>288576</v>
      </c>
      <c r="E26" s="225"/>
      <c r="F26" s="4"/>
      <c r="G26" s="4"/>
      <c r="H26" s="4"/>
      <c r="I26" s="4"/>
      <c r="J26" s="105"/>
    </row>
    <row r="27" spans="1:10" ht="15.75" customHeight="1">
      <c r="A27" s="454">
        <v>27</v>
      </c>
      <c r="B27" s="469">
        <v>314575</v>
      </c>
      <c r="C27" s="332">
        <v>4221</v>
      </c>
      <c r="D27" s="226">
        <v>293333</v>
      </c>
      <c r="E27" s="225"/>
      <c r="F27" s="4"/>
      <c r="G27" s="4"/>
      <c r="H27" s="4"/>
      <c r="I27" s="4"/>
      <c r="J27" s="105"/>
    </row>
    <row r="28" spans="1:10" ht="15.75" customHeight="1">
      <c r="A28" s="454">
        <v>28</v>
      </c>
      <c r="B28" s="469">
        <v>319004</v>
      </c>
      <c r="C28" s="332">
        <v>4292</v>
      </c>
      <c r="D28" s="226">
        <v>298196</v>
      </c>
      <c r="E28" s="225"/>
      <c r="F28" s="4"/>
      <c r="G28" s="4"/>
      <c r="H28" s="4"/>
      <c r="I28" s="4"/>
      <c r="J28" s="105"/>
    </row>
    <row r="29" spans="1:10" ht="15.75" customHeight="1">
      <c r="A29" s="454">
        <v>29</v>
      </c>
      <c r="B29" s="469">
        <v>323509</v>
      </c>
      <c r="C29" s="332">
        <v>4367</v>
      </c>
      <c r="D29" s="226">
        <v>303168</v>
      </c>
      <c r="E29" s="225"/>
      <c r="F29" s="4"/>
      <c r="G29" s="4"/>
      <c r="H29" s="4"/>
      <c r="I29" s="4"/>
      <c r="J29" s="105"/>
    </row>
    <row r="30" spans="1:10" ht="15.75" customHeight="1">
      <c r="A30" s="454">
        <v>30</v>
      </c>
      <c r="B30" s="469">
        <v>328083</v>
      </c>
      <c r="C30" s="332">
        <v>4433</v>
      </c>
      <c r="D30" s="226">
        <v>308248</v>
      </c>
      <c r="E30" s="225"/>
      <c r="F30" s="4"/>
      <c r="G30" s="4"/>
      <c r="H30" s="4"/>
      <c r="I30" s="4"/>
      <c r="J30" s="105"/>
    </row>
    <row r="31" spans="1:10" ht="15.75" customHeight="1">
      <c r="A31" s="454">
        <v>31</v>
      </c>
      <c r="B31" s="469">
        <v>332738</v>
      </c>
      <c r="C31" s="332">
        <v>4511</v>
      </c>
      <c r="D31" s="226">
        <v>313444</v>
      </c>
      <c r="E31" s="225"/>
      <c r="F31" s="4"/>
      <c r="G31" s="4"/>
      <c r="H31" s="4"/>
      <c r="I31" s="4"/>
      <c r="J31" s="105"/>
    </row>
    <row r="32" spans="1:10" ht="15.75" customHeight="1">
      <c r="A32" s="454">
        <v>32</v>
      </c>
      <c r="B32" s="469">
        <v>337466</v>
      </c>
      <c r="C32" s="332">
        <v>4582</v>
      </c>
      <c r="D32" s="226">
        <v>318755</v>
      </c>
      <c r="E32" s="225"/>
      <c r="F32" s="4"/>
      <c r="G32" s="4"/>
      <c r="H32" s="4"/>
      <c r="I32" s="4"/>
      <c r="J32" s="105"/>
    </row>
    <row r="33" spans="1:10" ht="15.75" customHeight="1">
      <c r="A33" s="454">
        <v>33</v>
      </c>
      <c r="B33" s="469">
        <v>342267</v>
      </c>
      <c r="C33" s="332">
        <v>4653</v>
      </c>
      <c r="D33" s="226">
        <v>324181</v>
      </c>
      <c r="E33" s="225"/>
      <c r="F33" s="4"/>
      <c r="G33" s="4"/>
      <c r="H33" s="4"/>
      <c r="I33" s="4"/>
      <c r="J33" s="105"/>
    </row>
    <row r="34" spans="1:10" ht="15.75" customHeight="1">
      <c r="A34" s="454">
        <v>34</v>
      </c>
      <c r="B34" s="469">
        <v>347154</v>
      </c>
      <c r="C34" s="332">
        <v>4736</v>
      </c>
      <c r="D34" s="226">
        <v>329733</v>
      </c>
      <c r="E34" s="225"/>
      <c r="F34" s="4"/>
      <c r="G34" s="4"/>
      <c r="H34" s="4"/>
      <c r="I34" s="4"/>
      <c r="J34" s="105"/>
    </row>
    <row r="35" spans="1:10" ht="15.75" customHeight="1">
      <c r="A35" s="454">
        <v>35</v>
      </c>
      <c r="B35" s="469">
        <v>352110</v>
      </c>
      <c r="C35" s="332">
        <v>4804</v>
      </c>
      <c r="D35" s="226">
        <v>335402</v>
      </c>
      <c r="E35" s="225"/>
      <c r="F35" s="4"/>
      <c r="G35" s="4"/>
      <c r="H35" s="4"/>
      <c r="I35" s="4"/>
      <c r="J35" s="105"/>
    </row>
    <row r="36" spans="1:10" ht="15.75" customHeight="1">
      <c r="A36" s="454">
        <v>36</v>
      </c>
      <c r="B36" s="469">
        <v>357147</v>
      </c>
      <c r="C36" s="332">
        <v>4883</v>
      </c>
      <c r="D36" s="226">
        <v>341201</v>
      </c>
      <c r="E36" s="225"/>
      <c r="F36" s="4"/>
      <c r="G36" s="4"/>
      <c r="H36" s="4"/>
      <c r="I36" s="4"/>
      <c r="J36" s="105"/>
    </row>
    <row r="37" spans="1:10" ht="15.75" customHeight="1">
      <c r="A37" s="454">
        <v>37</v>
      </c>
      <c r="B37" s="469">
        <v>362261</v>
      </c>
      <c r="C37" s="332">
        <v>4955</v>
      </c>
      <c r="D37" s="226">
        <v>347126</v>
      </c>
      <c r="E37" s="225"/>
      <c r="F37" s="4"/>
      <c r="G37" s="4"/>
      <c r="H37" s="4"/>
      <c r="I37" s="4"/>
      <c r="J37" s="105"/>
    </row>
    <row r="38" spans="1:10" ht="15.75" customHeight="1">
      <c r="A38" s="454">
        <v>38</v>
      </c>
      <c r="B38" s="469">
        <v>367789</v>
      </c>
      <c r="C38" s="332">
        <v>5358</v>
      </c>
      <c r="D38" s="226">
        <v>353415</v>
      </c>
      <c r="E38" s="225"/>
      <c r="F38" s="4"/>
      <c r="G38" s="4"/>
      <c r="H38" s="4"/>
      <c r="I38" s="4"/>
      <c r="J38" s="105"/>
    </row>
    <row r="39" spans="1:10" ht="15.75" customHeight="1">
      <c r="A39" s="454">
        <v>39</v>
      </c>
      <c r="B39" s="469">
        <v>373169</v>
      </c>
      <c r="C39" s="332">
        <v>5215</v>
      </c>
      <c r="D39" s="226">
        <v>359729</v>
      </c>
      <c r="E39" s="225"/>
      <c r="F39" s="4"/>
      <c r="G39" s="4"/>
      <c r="H39" s="227"/>
      <c r="I39" s="4"/>
      <c r="J39" s="105"/>
    </row>
    <row r="40" spans="1:10" ht="15.75" customHeight="1">
      <c r="A40" s="454">
        <v>40</v>
      </c>
      <c r="B40" s="469">
        <v>378635</v>
      </c>
      <c r="C40" s="332">
        <v>5297</v>
      </c>
      <c r="D40" s="226">
        <v>366186</v>
      </c>
      <c r="E40" s="225"/>
      <c r="F40" s="4"/>
      <c r="G40" s="4"/>
      <c r="H40" s="4"/>
      <c r="I40" s="4"/>
      <c r="J40" s="105"/>
    </row>
    <row r="41" spans="1:10" ht="15.75" customHeight="1">
      <c r="A41" s="454">
        <v>41</v>
      </c>
      <c r="B41" s="469">
        <v>384180</v>
      </c>
      <c r="C41" s="332">
        <v>5374</v>
      </c>
      <c r="D41" s="226">
        <v>372783</v>
      </c>
      <c r="E41" s="225"/>
      <c r="F41" s="4"/>
      <c r="G41" s="4"/>
      <c r="H41" s="227"/>
      <c r="I41" s="4"/>
      <c r="J41" s="105"/>
    </row>
    <row r="42" spans="1:10" ht="15.75" customHeight="1">
      <c r="A42" s="454">
        <v>42</v>
      </c>
      <c r="B42" s="469">
        <v>389806</v>
      </c>
      <c r="C42" s="332">
        <v>5453</v>
      </c>
      <c r="D42" s="226">
        <v>379523</v>
      </c>
      <c r="E42" s="225"/>
      <c r="F42" s="4"/>
      <c r="G42" s="4"/>
      <c r="H42" s="4"/>
      <c r="I42" s="4"/>
      <c r="J42" s="105"/>
    </row>
    <row r="43" spans="1:10" ht="15.75" customHeight="1">
      <c r="A43" s="454">
        <v>43</v>
      </c>
      <c r="B43" s="469">
        <v>398469</v>
      </c>
      <c r="C43" s="332">
        <v>8396</v>
      </c>
      <c r="D43" s="226">
        <v>387958</v>
      </c>
      <c r="E43" s="225"/>
      <c r="F43" s="4"/>
      <c r="G43" s="4"/>
      <c r="H43" s="4"/>
      <c r="I43" s="4"/>
      <c r="J43" s="105"/>
    </row>
    <row r="44" spans="1:10" ht="15.75" customHeight="1">
      <c r="A44" s="454">
        <v>44</v>
      </c>
      <c r="B44" s="469">
        <v>407371</v>
      </c>
      <c r="C44" s="332">
        <v>8628</v>
      </c>
      <c r="D44" s="226">
        <v>396626</v>
      </c>
      <c r="E44" s="225"/>
      <c r="F44" s="4"/>
      <c r="G44" s="4"/>
      <c r="H44" s="4"/>
      <c r="I44" s="4"/>
      <c r="J44" s="105"/>
    </row>
    <row r="45" spans="1:10" ht="15.75" customHeight="1">
      <c r="A45" s="454">
        <v>45</v>
      </c>
      <c r="B45" s="469">
        <v>416518</v>
      </c>
      <c r="C45" s="332">
        <v>8865</v>
      </c>
      <c r="D45" s="226">
        <v>405531</v>
      </c>
      <c r="E45" s="225"/>
      <c r="F45" s="4"/>
      <c r="G45" s="4"/>
      <c r="H45" s="4"/>
      <c r="I45" s="4"/>
      <c r="J45" s="105"/>
    </row>
    <row r="46" spans="1:10" ht="15.75" customHeight="1">
      <c r="A46" s="454">
        <v>46</v>
      </c>
      <c r="B46" s="469">
        <v>425916</v>
      </c>
      <c r="C46" s="332">
        <v>9109</v>
      </c>
      <c r="D46" s="226">
        <v>414682</v>
      </c>
      <c r="E46" s="225"/>
      <c r="F46" s="4"/>
      <c r="G46" s="4"/>
      <c r="H46" s="4"/>
      <c r="I46" s="4"/>
      <c r="J46" s="105"/>
    </row>
    <row r="47" spans="1:10" ht="15.75" customHeight="1">
      <c r="A47" s="454">
        <v>47</v>
      </c>
      <c r="B47" s="469">
        <v>433498</v>
      </c>
      <c r="C47" s="332">
        <v>7348</v>
      </c>
      <c r="D47" s="226">
        <v>422063</v>
      </c>
      <c r="E47" s="225"/>
      <c r="F47" s="4"/>
      <c r="G47" s="4"/>
      <c r="H47" s="4"/>
      <c r="I47" s="4"/>
      <c r="J47" s="105"/>
    </row>
    <row r="48" spans="1:10" ht="15.75" customHeight="1">
      <c r="A48" s="454">
        <v>48</v>
      </c>
      <c r="B48" s="469">
        <v>453424</v>
      </c>
      <c r="C48" s="332">
        <v>19313</v>
      </c>
      <c r="D48" s="226">
        <v>441464</v>
      </c>
      <c r="E48" s="225"/>
      <c r="F48" s="4"/>
      <c r="G48" s="4"/>
      <c r="H48" s="4"/>
      <c r="I48" s="4"/>
      <c r="J48" s="105"/>
    </row>
    <row r="49" spans="1:10" ht="15.75" customHeight="1">
      <c r="A49" s="454">
        <v>49</v>
      </c>
      <c r="B49" s="469">
        <v>483854</v>
      </c>
      <c r="C49" s="332">
        <v>29492</v>
      </c>
      <c r="D49" s="226">
        <v>471091</v>
      </c>
      <c r="E49" s="225"/>
      <c r="F49" s="4"/>
      <c r="G49" s="4"/>
      <c r="H49" s="4"/>
      <c r="I49" s="4"/>
      <c r="J49" s="105"/>
    </row>
    <row r="50" spans="1:10" ht="15.75" customHeight="1">
      <c r="A50" s="454">
        <v>50</v>
      </c>
      <c r="B50" s="469">
        <v>517631</v>
      </c>
      <c r="C50" s="332">
        <v>32736</v>
      </c>
      <c r="D50" s="226">
        <v>503977</v>
      </c>
      <c r="E50" s="225"/>
      <c r="F50" s="98" t="s">
        <v>10</v>
      </c>
      <c r="G50" s="4"/>
      <c r="H50" s="4"/>
      <c r="I50" s="4"/>
      <c r="J50" s="105"/>
    </row>
    <row r="51" spans="1:10" ht="15.75" customHeight="1">
      <c r="A51" s="454">
        <v>51</v>
      </c>
      <c r="B51" s="469">
        <v>571761</v>
      </c>
      <c r="C51" s="332">
        <v>52463</v>
      </c>
      <c r="D51" s="226">
        <v>556679</v>
      </c>
      <c r="E51" s="225"/>
      <c r="F51" s="4"/>
      <c r="G51" s="4"/>
      <c r="H51" s="4"/>
      <c r="I51" s="4"/>
      <c r="J51" s="105"/>
    </row>
    <row r="52" spans="1:10" ht="15.75" customHeight="1">
      <c r="A52" s="454">
        <v>52</v>
      </c>
      <c r="B52" s="469">
        <v>650593</v>
      </c>
      <c r="C52" s="332">
        <v>76403</v>
      </c>
      <c r="D52" s="226">
        <v>633432</v>
      </c>
      <c r="E52" s="225"/>
      <c r="F52" s="4"/>
      <c r="G52" s="4"/>
      <c r="H52" s="4"/>
      <c r="I52" s="4"/>
      <c r="J52" s="105"/>
    </row>
    <row r="53" spans="1:10" ht="15.75" customHeight="1">
      <c r="A53" s="454">
        <v>53</v>
      </c>
      <c r="B53" s="469">
        <v>714326</v>
      </c>
      <c r="C53" s="332">
        <v>61770</v>
      </c>
      <c r="D53" s="226">
        <v>695484</v>
      </c>
      <c r="E53" s="225"/>
      <c r="F53" s="4"/>
      <c r="G53" s="4"/>
      <c r="H53" s="4"/>
      <c r="I53" s="4"/>
      <c r="J53" s="105"/>
    </row>
    <row r="54" spans="1:10" ht="15.75" customHeight="1">
      <c r="A54" s="228"/>
      <c r="B54" s="455"/>
      <c r="C54" s="229"/>
      <c r="D54" s="95"/>
      <c r="E54" s="4"/>
      <c r="F54" s="4"/>
      <c r="G54" s="4"/>
      <c r="H54" s="4"/>
      <c r="I54" s="4"/>
      <c r="J54" s="105"/>
    </row>
    <row r="55" spans="1:10" ht="13.7" customHeight="1">
      <c r="A55" s="230"/>
      <c r="B55" s="88" t="s">
        <v>99</v>
      </c>
      <c r="C55" s="88" t="str">
        <f>B20</f>
        <v>1.10.2017</v>
      </c>
      <c r="D55" s="231"/>
      <c r="E55" s="4"/>
      <c r="F55" s="4"/>
      <c r="G55" s="4"/>
      <c r="H55" s="4"/>
      <c r="I55" s="4"/>
      <c r="J55" s="105"/>
    </row>
    <row r="56" spans="1:10" ht="13.7" customHeight="1">
      <c r="A56" s="230"/>
      <c r="B56" s="232">
        <f>C22</f>
        <v>1</v>
      </c>
      <c r="C56" s="232">
        <f>B22</f>
        <v>1.3468599999999999</v>
      </c>
      <c r="D56" s="231"/>
      <c r="E56" s="4"/>
      <c r="F56" s="4"/>
      <c r="G56" s="4"/>
      <c r="H56" s="4"/>
      <c r="I56" s="4"/>
      <c r="J56" s="105"/>
    </row>
    <row r="57" spans="1:10" ht="13.7" customHeight="1" thickBot="1">
      <c r="A57" s="233">
        <v>3000</v>
      </c>
      <c r="B57" s="234">
        <v>3000</v>
      </c>
      <c r="C57" s="234">
        <f t="shared" ref="C57:C61" si="0">ROUND($B$22*B57,2)</f>
        <v>4040.58</v>
      </c>
      <c r="D57" s="231"/>
      <c r="E57" s="4"/>
      <c r="F57" s="4"/>
      <c r="G57" s="4"/>
      <c r="H57" s="4"/>
      <c r="I57" s="4"/>
      <c r="J57" s="105"/>
    </row>
    <row r="58" spans="1:10" ht="15.75" customHeight="1">
      <c r="A58" s="233">
        <v>2000</v>
      </c>
      <c r="B58" s="234">
        <v>2000</v>
      </c>
      <c r="C58" s="234">
        <f t="shared" si="0"/>
        <v>2693.72</v>
      </c>
      <c r="D58" s="231"/>
      <c r="E58" s="614" t="s">
        <v>97</v>
      </c>
      <c r="F58" s="615"/>
      <c r="G58" s="616"/>
      <c r="H58" s="5"/>
      <c r="I58" s="5"/>
      <c r="J58" s="7"/>
    </row>
    <row r="59" spans="1:10" ht="15.75" customHeight="1" thickBot="1">
      <c r="A59" s="233">
        <v>7000</v>
      </c>
      <c r="B59" s="234">
        <v>7000</v>
      </c>
      <c r="C59" s="234">
        <f t="shared" si="0"/>
        <v>9428.02</v>
      </c>
      <c r="D59" s="231" t="s">
        <v>171</v>
      </c>
      <c r="E59" s="617"/>
      <c r="F59" s="618"/>
      <c r="G59" s="619"/>
      <c r="H59" s="5"/>
      <c r="I59" s="5"/>
      <c r="J59" s="7"/>
    </row>
    <row r="60" spans="1:10" ht="14.1" customHeight="1">
      <c r="A60" s="233">
        <v>10000</v>
      </c>
      <c r="B60" s="234">
        <v>10000</v>
      </c>
      <c r="C60" s="234">
        <f t="shared" si="0"/>
        <v>13468.6</v>
      </c>
      <c r="D60" s="231"/>
      <c r="E60" s="5"/>
      <c r="F60" s="5"/>
      <c r="G60" s="5"/>
      <c r="H60" s="5"/>
      <c r="I60" s="5"/>
      <c r="J60" s="7"/>
    </row>
    <row r="61" spans="1:10" ht="15.75" customHeight="1">
      <c r="A61" s="233">
        <v>13000</v>
      </c>
      <c r="B61" s="234">
        <v>13000</v>
      </c>
      <c r="C61" s="234">
        <f t="shared" si="0"/>
        <v>17509.18</v>
      </c>
      <c r="D61" s="235"/>
      <c r="E61" s="5"/>
      <c r="F61" s="5"/>
      <c r="G61" s="5"/>
      <c r="H61" s="5"/>
      <c r="I61" s="5"/>
      <c r="J61" s="7"/>
    </row>
    <row r="62" spans="1:10" ht="15.75" customHeight="1">
      <c r="A62" s="230"/>
      <c r="B62" s="234">
        <v>4600</v>
      </c>
      <c r="C62" s="234" t="s">
        <v>0</v>
      </c>
      <c r="D62" s="235"/>
      <c r="E62" s="5"/>
      <c r="F62" s="5"/>
      <c r="G62" s="5"/>
      <c r="H62" s="5"/>
      <c r="I62" s="5"/>
      <c r="J62" s="7"/>
    </row>
    <row r="63" spans="1:10" ht="15.75" customHeight="1">
      <c r="A63" s="236" t="s">
        <v>102</v>
      </c>
      <c r="B63" s="234"/>
      <c r="C63" s="234"/>
      <c r="D63" s="235"/>
      <c r="E63" s="5"/>
      <c r="F63" s="5"/>
      <c r="G63" s="5"/>
      <c r="H63" s="5"/>
      <c r="I63" s="5"/>
      <c r="J63" s="7"/>
    </row>
    <row r="64" spans="1:10" ht="15.75" customHeight="1">
      <c r="A64" s="236" t="s">
        <v>103</v>
      </c>
      <c r="B64" s="237">
        <v>13000</v>
      </c>
      <c r="C64" s="237">
        <f>ROUND($B$22*B64,2)</f>
        <v>17509.18</v>
      </c>
      <c r="D64" s="235"/>
      <c r="E64" s="5"/>
      <c r="F64" s="5"/>
      <c r="G64" s="5"/>
      <c r="H64" s="5"/>
      <c r="I64" s="5"/>
      <c r="J64" s="7"/>
    </row>
    <row r="65" spans="1:10" ht="15.75" customHeight="1">
      <c r="A65" s="236" t="s">
        <v>104</v>
      </c>
      <c r="B65" s="237">
        <v>15400</v>
      </c>
      <c r="C65" s="237">
        <f>ROUND($B$22*B65,2)</f>
        <v>20741.64</v>
      </c>
      <c r="D65" s="235"/>
      <c r="E65" s="5"/>
      <c r="F65" s="5"/>
      <c r="G65" s="5"/>
      <c r="H65" s="5"/>
      <c r="I65" s="5"/>
      <c r="J65" s="7"/>
    </row>
    <row r="66" spans="1:10" ht="15.75" customHeight="1">
      <c r="A66" s="236" t="s">
        <v>105</v>
      </c>
      <c r="B66" s="237">
        <v>18400</v>
      </c>
      <c r="C66" s="237">
        <f>ROUND($B$22*B66,2)</f>
        <v>24782.22</v>
      </c>
      <c r="D66" s="235"/>
      <c r="E66" s="5"/>
      <c r="F66" s="5"/>
      <c r="G66" s="5"/>
      <c r="H66" s="5"/>
      <c r="I66" s="5"/>
      <c r="J66" s="7"/>
    </row>
    <row r="67" spans="1:10" ht="15.75" customHeight="1">
      <c r="A67" s="238"/>
      <c r="B67" s="237"/>
      <c r="C67" s="237">
        <f>ROUND($B$22*B67,2)</f>
        <v>0</v>
      </c>
      <c r="D67" s="235"/>
      <c r="E67" s="5"/>
      <c r="F67" s="5"/>
      <c r="G67" s="5"/>
      <c r="H67" s="5"/>
      <c r="I67" s="5"/>
      <c r="J67" s="7"/>
    </row>
    <row r="68" spans="1:10" ht="15.75" customHeight="1">
      <c r="A68" s="230"/>
      <c r="B68" s="234"/>
      <c r="C68" s="234"/>
      <c r="D68" s="235"/>
      <c r="E68" s="5"/>
      <c r="F68" s="5"/>
      <c r="G68" s="5"/>
      <c r="H68" s="5"/>
      <c r="I68" s="5"/>
      <c r="J68" s="7"/>
    </row>
    <row r="69" spans="1:10" ht="13.7" customHeight="1">
      <c r="A69" s="239" t="s">
        <v>106</v>
      </c>
      <c r="B69" s="39">
        <v>13000</v>
      </c>
      <c r="C69" s="234">
        <f>ROUND($B$22*B69,2)</f>
        <v>17509.18</v>
      </c>
      <c r="D69" s="240" t="s">
        <v>107</v>
      </c>
      <c r="E69" s="5"/>
      <c r="F69" s="5"/>
      <c r="G69" s="5"/>
      <c r="H69" s="5"/>
      <c r="I69" s="5"/>
      <c r="J69" s="7"/>
    </row>
    <row r="70" spans="1:10" ht="13.7" customHeight="1">
      <c r="A70" s="239" t="s">
        <v>108</v>
      </c>
      <c r="B70" s="39">
        <v>90</v>
      </c>
      <c r="C70" s="234">
        <f>ROUND($B$22*B70,2)</f>
        <v>121.22</v>
      </c>
      <c r="D70" s="240" t="s">
        <v>109</v>
      </c>
      <c r="E70" s="5"/>
      <c r="F70" s="5"/>
      <c r="G70" s="5"/>
      <c r="H70" s="5"/>
      <c r="I70" s="5"/>
      <c r="J70" s="7"/>
    </row>
    <row r="71" spans="1:10" ht="15.75" customHeight="1">
      <c r="A71" s="239" t="s">
        <v>110</v>
      </c>
      <c r="B71" s="234">
        <v>15400</v>
      </c>
      <c r="C71" s="234">
        <f>ROUND($B$22*B71,2)</f>
        <v>20741.64</v>
      </c>
      <c r="D71" s="235"/>
      <c r="E71" s="5"/>
      <c r="F71" s="5"/>
      <c r="G71" s="5"/>
      <c r="H71" s="5"/>
      <c r="I71" s="5"/>
      <c r="J71" s="7"/>
    </row>
    <row r="72" spans="1:10" ht="15.75" customHeight="1">
      <c r="A72" s="236" t="s">
        <v>111</v>
      </c>
      <c r="B72" s="234"/>
      <c r="C72" s="234"/>
      <c r="D72" s="235"/>
      <c r="E72" s="5"/>
      <c r="F72" s="5"/>
      <c r="G72" s="5"/>
      <c r="H72" s="5"/>
      <c r="I72" s="5"/>
      <c r="J72" s="7"/>
    </row>
    <row r="73" spans="1:10" ht="15.75" customHeight="1">
      <c r="A73" s="236" t="s">
        <v>103</v>
      </c>
      <c r="B73" s="237">
        <v>5500</v>
      </c>
      <c r="C73" s="237">
        <f>ROUND($B$22*B73,2)</f>
        <v>7407.73</v>
      </c>
      <c r="D73" s="235"/>
      <c r="E73" s="5"/>
      <c r="F73" s="5"/>
      <c r="G73" s="5"/>
      <c r="H73" s="5"/>
      <c r="I73" s="5"/>
      <c r="J73" s="7"/>
    </row>
    <row r="74" spans="1:10" ht="15.75" customHeight="1">
      <c r="A74" s="236" t="s">
        <v>104</v>
      </c>
      <c r="B74" s="237">
        <v>7900</v>
      </c>
      <c r="C74" s="237">
        <f>ROUND($B$22*B74,2)</f>
        <v>10640.19</v>
      </c>
      <c r="D74" s="235"/>
      <c r="E74" s="5"/>
      <c r="F74" s="5"/>
      <c r="G74" s="5"/>
      <c r="H74" s="5"/>
      <c r="I74" s="5"/>
      <c r="J74" s="7"/>
    </row>
    <row r="75" spans="1:10" ht="15.75" customHeight="1">
      <c r="A75" s="236" t="s">
        <v>105</v>
      </c>
      <c r="B75" s="237">
        <v>10900</v>
      </c>
      <c r="C75" s="237">
        <f>ROUND($B$22*B75,2)</f>
        <v>14680.77</v>
      </c>
      <c r="D75" s="235"/>
      <c r="E75" s="5"/>
      <c r="F75" s="5"/>
      <c r="G75" s="5"/>
      <c r="H75" s="5"/>
      <c r="I75" s="5"/>
      <c r="J75" s="7"/>
    </row>
    <row r="76" spans="1:10" ht="15.75" customHeight="1">
      <c r="A76" s="238"/>
      <c r="B76" s="237"/>
      <c r="C76" s="237">
        <f>ROUND($B$22*B76,2)</f>
        <v>0</v>
      </c>
      <c r="D76" s="235"/>
      <c r="E76" s="5"/>
      <c r="F76" s="5"/>
      <c r="G76" s="5"/>
      <c r="H76" s="5"/>
      <c r="I76" s="5"/>
      <c r="J76" s="7"/>
    </row>
    <row r="77" spans="1:10" ht="15.75" customHeight="1">
      <c r="A77" s="230"/>
      <c r="B77" s="234"/>
      <c r="C77" s="234"/>
      <c r="D77" s="235"/>
      <c r="E77" s="5"/>
      <c r="F77" s="5"/>
      <c r="G77" s="5"/>
      <c r="H77" s="5"/>
      <c r="I77" s="5"/>
      <c r="J77" s="7"/>
    </row>
    <row r="78" spans="1:10" ht="15.75" customHeight="1">
      <c r="A78" s="236" t="s">
        <v>112</v>
      </c>
      <c r="B78" s="237">
        <v>1600</v>
      </c>
      <c r="C78" s="237">
        <f>ROUND($B$22*B78,2)</f>
        <v>2154.98</v>
      </c>
      <c r="D78" s="241" t="s">
        <v>113</v>
      </c>
      <c r="E78" s="5"/>
      <c r="F78" s="5"/>
      <c r="G78" s="5"/>
      <c r="H78" s="5"/>
      <c r="I78" s="5"/>
      <c r="J78" s="7"/>
    </row>
    <row r="79" spans="1:10" ht="15.75" customHeight="1">
      <c r="A79" s="230"/>
      <c r="B79" s="237">
        <v>300</v>
      </c>
      <c r="C79" s="237">
        <f>ROUND($B$22*B79,2)</f>
        <v>404.06</v>
      </c>
      <c r="D79" s="241" t="s">
        <v>114</v>
      </c>
      <c r="E79" s="5"/>
      <c r="F79" s="5"/>
      <c r="G79" s="5"/>
      <c r="H79" s="5"/>
      <c r="I79" s="5"/>
      <c r="J79" s="7"/>
    </row>
    <row r="80" spans="1:10" ht="15.75" customHeight="1">
      <c r="A80" s="230"/>
      <c r="B80" s="234"/>
      <c r="C80" s="234"/>
      <c r="D80" s="235"/>
      <c r="E80" s="5"/>
      <c r="F80" s="5"/>
      <c r="G80" s="5"/>
      <c r="H80" s="5"/>
      <c r="I80" s="5"/>
      <c r="J80" s="7"/>
    </row>
    <row r="81" spans="1:10" ht="15.75" customHeight="1">
      <c r="A81" s="236" t="s">
        <v>115</v>
      </c>
      <c r="B81" s="237">
        <v>24000</v>
      </c>
      <c r="C81" s="237">
        <f t="shared" ref="C81:C89" si="1">ROUND($B$22*B81,2)</f>
        <v>32324.639999999999</v>
      </c>
      <c r="D81" s="235"/>
      <c r="E81" s="5"/>
      <c r="F81" s="5"/>
      <c r="G81" s="5"/>
      <c r="H81" s="5"/>
      <c r="I81" s="5"/>
      <c r="J81" s="7"/>
    </row>
    <row r="82" spans="1:10" ht="15.75" customHeight="1">
      <c r="A82" s="236" t="s">
        <v>116</v>
      </c>
      <c r="B82" s="237">
        <v>17000</v>
      </c>
      <c r="C82" s="237">
        <f t="shared" si="1"/>
        <v>22896.62</v>
      </c>
      <c r="D82" s="235"/>
      <c r="E82" s="5"/>
      <c r="F82" s="5"/>
      <c r="G82" s="5"/>
      <c r="H82" s="5"/>
      <c r="I82" s="5"/>
      <c r="J82" s="7"/>
    </row>
    <row r="83" spans="1:10" ht="15.75" customHeight="1">
      <c r="A83" s="236" t="s">
        <v>117</v>
      </c>
      <c r="B83" s="237">
        <v>10000</v>
      </c>
      <c r="C83" s="237">
        <f t="shared" si="1"/>
        <v>13468.6</v>
      </c>
      <c r="D83" s="241" t="s">
        <v>118</v>
      </c>
      <c r="E83" s="5"/>
      <c r="F83" s="5"/>
      <c r="G83" s="5"/>
      <c r="H83" s="5"/>
      <c r="I83" s="5"/>
      <c r="J83" s="7"/>
    </row>
    <row r="84" spans="1:10" ht="15.75" customHeight="1">
      <c r="A84" s="236" t="str">
        <f>A83</f>
        <v>TR ny løn</v>
      </c>
      <c r="B84" s="237">
        <v>100</v>
      </c>
      <c r="C84" s="237">
        <f t="shared" si="1"/>
        <v>134.69</v>
      </c>
      <c r="D84" s="241" t="s">
        <v>119</v>
      </c>
      <c r="E84" s="5"/>
      <c r="F84" s="5"/>
      <c r="G84" s="5"/>
      <c r="H84" s="5"/>
      <c r="I84" s="5"/>
      <c r="J84" s="7"/>
    </row>
    <row r="85" spans="1:10" ht="15.75" customHeight="1">
      <c r="A85" s="236" t="s">
        <v>120</v>
      </c>
      <c r="B85" s="237">
        <v>75</v>
      </c>
      <c r="C85" s="237">
        <f t="shared" si="1"/>
        <v>101.01</v>
      </c>
      <c r="D85" s="241" t="str">
        <f>D84</f>
        <v>pr medarb.</v>
      </c>
      <c r="E85" s="5"/>
      <c r="F85" s="5"/>
      <c r="G85" s="5"/>
      <c r="H85" s="5"/>
      <c r="I85" s="5"/>
      <c r="J85" s="7"/>
    </row>
    <row r="86" spans="1:10" ht="15.75" customHeight="1">
      <c r="A86" s="236" t="s">
        <v>121</v>
      </c>
      <c r="B86" s="237">
        <v>3000</v>
      </c>
      <c r="C86" s="237">
        <f t="shared" si="1"/>
        <v>4040.58</v>
      </c>
      <c r="D86" s="235"/>
      <c r="E86" s="5"/>
      <c r="F86" s="5"/>
      <c r="G86" s="5"/>
      <c r="H86" s="5"/>
      <c r="I86" s="5"/>
      <c r="J86" s="7"/>
    </row>
    <row r="87" spans="1:10" ht="15.75" customHeight="1">
      <c r="A87" s="236" t="s">
        <v>122</v>
      </c>
      <c r="B87" s="237">
        <v>1000</v>
      </c>
      <c r="C87" s="237">
        <f t="shared" si="1"/>
        <v>1346.86</v>
      </c>
      <c r="D87" s="235"/>
      <c r="E87" s="5"/>
      <c r="F87" s="5"/>
      <c r="G87" s="5"/>
      <c r="H87" s="5"/>
      <c r="I87" s="5"/>
      <c r="J87" s="7"/>
    </row>
    <row r="88" spans="1:10" ht="15.75" customHeight="1">
      <c r="A88" s="236" t="s">
        <v>13</v>
      </c>
      <c r="B88" s="237">
        <v>3000</v>
      </c>
      <c r="C88" s="237">
        <f t="shared" si="1"/>
        <v>4040.58</v>
      </c>
      <c r="D88" s="235"/>
      <c r="E88" s="5"/>
      <c r="F88" s="5"/>
      <c r="G88" s="5"/>
      <c r="H88" s="5"/>
      <c r="I88" s="5"/>
      <c r="J88" s="7"/>
    </row>
    <row r="89" spans="1:10" ht="15.75" customHeight="1">
      <c r="A89" s="236" t="s">
        <v>123</v>
      </c>
      <c r="B89" s="237">
        <v>1500</v>
      </c>
      <c r="C89" s="237">
        <f t="shared" si="1"/>
        <v>2020.29</v>
      </c>
      <c r="D89" s="235"/>
      <c r="E89" s="5"/>
      <c r="F89" s="5"/>
      <c r="G89" s="5"/>
      <c r="H89" s="5"/>
      <c r="I89" s="5"/>
      <c r="J89" s="7"/>
    </row>
    <row r="90" spans="1:10" ht="15.75" customHeight="1">
      <c r="A90" s="230"/>
      <c r="B90" s="234"/>
      <c r="C90" s="234"/>
      <c r="D90" s="235"/>
      <c r="E90" s="5"/>
      <c r="F90" s="5"/>
      <c r="G90" s="5"/>
      <c r="H90" s="5"/>
      <c r="I90" s="5"/>
      <c r="J90" s="7"/>
    </row>
    <row r="91" spans="1:10" ht="15.75" customHeight="1">
      <c r="A91" s="236" t="s">
        <v>11</v>
      </c>
      <c r="B91" s="237">
        <v>8300</v>
      </c>
      <c r="C91" s="237">
        <f>ROUND($B$22*B91,2)</f>
        <v>11178.94</v>
      </c>
      <c r="D91" s="241" t="s">
        <v>124</v>
      </c>
      <c r="E91" s="5"/>
      <c r="F91" s="5"/>
      <c r="G91" s="5"/>
      <c r="H91" s="5"/>
      <c r="I91" s="5"/>
      <c r="J91" s="7"/>
    </row>
    <row r="92" spans="1:10" ht="15.75" customHeight="1">
      <c r="A92" s="236" t="str">
        <f>A91</f>
        <v>Særligt tillæg</v>
      </c>
      <c r="B92" s="237">
        <v>5900</v>
      </c>
      <c r="C92" s="237">
        <f>ROUND($B$22*B92,2)</f>
        <v>7946.47</v>
      </c>
      <c r="D92" s="241" t="s">
        <v>125</v>
      </c>
      <c r="E92" s="5"/>
      <c r="F92" s="5"/>
      <c r="G92" s="5"/>
      <c r="H92" s="5"/>
      <c r="I92" s="5"/>
      <c r="J92" s="7"/>
    </row>
    <row r="93" spans="1:10" ht="15.75" customHeight="1">
      <c r="A93" s="236" t="str">
        <f>A92</f>
        <v>Særligt tillæg</v>
      </c>
      <c r="B93" s="237">
        <v>2450</v>
      </c>
      <c r="C93" s="237">
        <f>ROUND($B$22*B93,2)</f>
        <v>3299.81</v>
      </c>
      <c r="D93" s="241" t="s">
        <v>126</v>
      </c>
      <c r="E93" s="5"/>
      <c r="F93" s="5"/>
      <c r="G93" s="5"/>
      <c r="H93" s="5"/>
      <c r="I93" s="5"/>
      <c r="J93" s="7"/>
    </row>
    <row r="94" spans="1:10" ht="13.7" customHeight="1">
      <c r="A94" s="108"/>
      <c r="B94" s="86"/>
      <c r="C94" s="86"/>
      <c r="D94" s="5"/>
      <c r="E94" s="5"/>
      <c r="F94" s="5"/>
      <c r="G94" s="5"/>
      <c r="H94" s="5"/>
      <c r="I94" s="5"/>
      <c r="J94" s="7"/>
    </row>
    <row r="95" spans="1:10" ht="15.75" customHeight="1">
      <c r="A95" s="236" t="s">
        <v>127</v>
      </c>
      <c r="B95" s="242">
        <v>7200</v>
      </c>
      <c r="C95" s="237">
        <f>ROUND($B$22*B95,2)</f>
        <v>9697.39</v>
      </c>
      <c r="D95" s="235"/>
      <c r="E95" s="5"/>
      <c r="F95" s="5"/>
      <c r="G95" s="5"/>
      <c r="H95" s="5"/>
      <c r="I95" s="5"/>
      <c r="J95" s="7"/>
    </row>
    <row r="96" spans="1:10" ht="13.7" customHeight="1">
      <c r="A96" s="230"/>
      <c r="B96" s="39"/>
      <c r="C96" s="234"/>
      <c r="D96" s="231"/>
      <c r="E96" s="5"/>
      <c r="F96" s="5"/>
      <c r="G96" s="5"/>
      <c r="H96" s="5"/>
      <c r="I96" s="5"/>
      <c r="J96" s="7"/>
    </row>
    <row r="97" spans="1:10" ht="13.7" customHeight="1">
      <c r="A97" s="239" t="s">
        <v>128</v>
      </c>
      <c r="B97" s="39">
        <v>28300</v>
      </c>
      <c r="C97" s="234">
        <f t="shared" ref="C97:C106" si="2">ROUND($B$22*B97,2)</f>
        <v>38116.14</v>
      </c>
      <c r="D97" s="231"/>
      <c r="E97" s="5"/>
      <c r="F97" s="5"/>
      <c r="G97" s="5"/>
      <c r="H97" s="5"/>
      <c r="I97" s="5"/>
      <c r="J97" s="7"/>
    </row>
    <row r="98" spans="1:10" ht="13.7" customHeight="1">
      <c r="A98" s="239" t="s">
        <v>129</v>
      </c>
      <c r="B98" s="39">
        <v>127.33</v>
      </c>
      <c r="C98" s="234">
        <f t="shared" si="2"/>
        <v>171.5</v>
      </c>
      <c r="D98" s="231"/>
      <c r="E98" s="5"/>
      <c r="F98" s="5"/>
      <c r="G98" s="5"/>
      <c r="H98" s="5"/>
      <c r="I98" s="5"/>
      <c r="J98" s="7"/>
    </row>
    <row r="99" spans="1:10" ht="15" customHeight="1">
      <c r="A99" s="239" t="s">
        <v>130</v>
      </c>
      <c r="B99" s="39">
        <v>289.62</v>
      </c>
      <c r="C99" s="234">
        <f t="shared" si="2"/>
        <v>390.08</v>
      </c>
      <c r="D99" s="231"/>
      <c r="E99" s="5"/>
      <c r="F99" s="5"/>
      <c r="G99" s="5"/>
      <c r="H99" s="5"/>
      <c r="I99" s="5"/>
      <c r="J99" s="7"/>
    </row>
    <row r="100" spans="1:10" ht="15.75" customHeight="1">
      <c r="A100" s="239" t="s">
        <v>131</v>
      </c>
      <c r="B100" s="39">
        <v>18600</v>
      </c>
      <c r="C100" s="234">
        <f t="shared" si="2"/>
        <v>25051.599999999999</v>
      </c>
      <c r="D100" s="241" t="s">
        <v>132</v>
      </c>
      <c r="E100" s="5"/>
      <c r="F100" s="5"/>
      <c r="G100" s="5"/>
      <c r="H100" s="5"/>
      <c r="I100" s="5"/>
      <c r="J100" s="7"/>
    </row>
    <row r="101" spans="1:10" ht="15.75" customHeight="1">
      <c r="A101" s="239" t="s">
        <v>133</v>
      </c>
      <c r="B101" s="39">
        <v>32.43</v>
      </c>
      <c r="C101" s="234">
        <f t="shared" si="2"/>
        <v>43.68</v>
      </c>
      <c r="D101" s="235"/>
      <c r="E101" s="5"/>
      <c r="F101" s="5"/>
      <c r="G101" s="5"/>
      <c r="H101" s="5"/>
      <c r="I101" s="5"/>
      <c r="J101" s="7"/>
    </row>
    <row r="102" spans="1:10" ht="15" customHeight="1">
      <c r="A102" s="239" t="s">
        <v>134</v>
      </c>
      <c r="B102" s="39">
        <v>18.920000000000002</v>
      </c>
      <c r="C102" s="234">
        <f t="shared" si="2"/>
        <v>25.48</v>
      </c>
      <c r="D102" s="231"/>
      <c r="E102" s="5"/>
      <c r="F102" s="5"/>
      <c r="G102" s="5"/>
      <c r="H102" s="5"/>
      <c r="I102" s="5"/>
      <c r="J102" s="7"/>
    </row>
    <row r="103" spans="1:10" ht="15.75" customHeight="1">
      <c r="A103" s="239" t="s">
        <v>135</v>
      </c>
      <c r="B103" s="39">
        <v>15</v>
      </c>
      <c r="C103" s="234">
        <f t="shared" si="2"/>
        <v>20.2</v>
      </c>
      <c r="D103" s="235"/>
      <c r="E103" s="5"/>
      <c r="F103" s="5"/>
      <c r="G103" s="5"/>
      <c r="H103" s="5"/>
      <c r="I103" s="5"/>
      <c r="J103" s="7"/>
    </row>
    <row r="104" spans="1:10" ht="15.75" customHeight="1">
      <c r="A104" s="239" t="s">
        <v>136</v>
      </c>
      <c r="B104" s="39">
        <v>25.84</v>
      </c>
      <c r="C104" s="234">
        <f t="shared" si="2"/>
        <v>34.799999999999997</v>
      </c>
      <c r="D104" s="235"/>
      <c r="E104" s="5"/>
      <c r="F104" s="5"/>
      <c r="G104" s="5"/>
      <c r="H104" s="5"/>
      <c r="I104" s="5"/>
      <c r="J104" s="7"/>
    </row>
    <row r="105" spans="1:10" ht="15.75" customHeight="1">
      <c r="A105" s="239" t="s">
        <v>137</v>
      </c>
      <c r="B105" s="39">
        <v>2800</v>
      </c>
      <c r="C105" s="234">
        <f t="shared" si="2"/>
        <v>3771.21</v>
      </c>
      <c r="D105" s="241" t="s">
        <v>138</v>
      </c>
      <c r="E105" s="4"/>
      <c r="F105" s="5"/>
      <c r="G105" s="5"/>
      <c r="H105" s="5"/>
      <c r="I105" s="5"/>
      <c r="J105" s="7"/>
    </row>
    <row r="106" spans="1:10" ht="15.75" customHeight="1">
      <c r="A106" s="239" t="str">
        <f>A105</f>
        <v>175 komp</v>
      </c>
      <c r="B106" s="39">
        <v>3250</v>
      </c>
      <c r="C106" s="234">
        <f t="shared" si="2"/>
        <v>4377.3</v>
      </c>
      <c r="D106" s="241" t="s">
        <v>139</v>
      </c>
      <c r="E106" s="4"/>
      <c r="F106" s="5"/>
      <c r="G106" s="5"/>
      <c r="H106" s="5"/>
      <c r="I106" s="5"/>
      <c r="J106" s="7"/>
    </row>
    <row r="107" spans="1:10" ht="13.7" customHeight="1">
      <c r="A107" s="230"/>
      <c r="B107" s="39"/>
      <c r="C107" s="234"/>
      <c r="D107" s="231"/>
      <c r="E107" s="5"/>
      <c r="F107" s="5"/>
      <c r="G107" s="5"/>
      <c r="H107" s="5"/>
      <c r="I107" s="5"/>
      <c r="J107" s="7"/>
    </row>
    <row r="108" spans="1:10" ht="13.7" customHeight="1">
      <c r="A108" s="239" t="s">
        <v>140</v>
      </c>
      <c r="B108" s="39">
        <v>10500</v>
      </c>
      <c r="C108" s="88" t="s">
        <v>0</v>
      </c>
      <c r="D108" s="231"/>
      <c r="E108" s="5"/>
      <c r="F108" s="5"/>
      <c r="G108" s="5"/>
      <c r="H108" s="5"/>
      <c r="I108" s="5"/>
      <c r="J108" s="7"/>
    </row>
    <row r="109" spans="1:10" ht="13.7" customHeight="1">
      <c r="A109" s="239" t="s">
        <v>141</v>
      </c>
      <c r="B109" s="39">
        <v>235</v>
      </c>
      <c r="C109" s="234">
        <f>ROUND($B$22*B109,2)</f>
        <v>316.51</v>
      </c>
      <c r="D109" s="231"/>
      <c r="E109" s="5"/>
      <c r="F109" s="5"/>
      <c r="G109" s="5"/>
      <c r="H109" s="5"/>
      <c r="I109" s="5"/>
      <c r="J109" s="7"/>
    </row>
    <row r="110" spans="1:10" ht="13.7" customHeight="1">
      <c r="A110" s="239" t="s">
        <v>142</v>
      </c>
      <c r="B110" s="39">
        <v>10000</v>
      </c>
      <c r="C110" s="234">
        <f>ROUND($B$22*B110,2)</f>
        <v>13468.6</v>
      </c>
      <c r="D110" s="231"/>
      <c r="E110" s="5"/>
      <c r="F110" s="5"/>
      <c r="G110" s="5"/>
      <c r="H110" s="5"/>
      <c r="I110" s="5"/>
      <c r="J110" s="7"/>
    </row>
    <row r="111" spans="1:10" ht="13.7" customHeight="1">
      <c r="A111" s="230"/>
      <c r="B111" s="39"/>
      <c r="C111" s="234"/>
      <c r="D111" s="231"/>
      <c r="E111" s="5"/>
      <c r="F111" s="5"/>
      <c r="G111" s="5"/>
      <c r="H111" s="5"/>
      <c r="I111" s="5"/>
      <c r="J111" s="7"/>
    </row>
    <row r="112" spans="1:10" ht="13.7" customHeight="1">
      <c r="A112" s="239" t="s">
        <v>143</v>
      </c>
      <c r="B112" s="39">
        <v>194.47</v>
      </c>
      <c r="C112" s="234">
        <f>ROUND($B$22*B112,2)</f>
        <v>261.92</v>
      </c>
      <c r="D112" s="231"/>
      <c r="E112" s="243"/>
      <c r="F112" s="5"/>
      <c r="G112" s="5"/>
      <c r="H112" s="5"/>
      <c r="I112" s="5"/>
      <c r="J112" s="7"/>
    </row>
    <row r="113" spans="1:10" ht="13.7" customHeight="1">
      <c r="A113" s="239" t="s">
        <v>144</v>
      </c>
      <c r="B113" s="39">
        <v>185.4</v>
      </c>
      <c r="C113" s="234">
        <f>ROUND($B$22*B113,2)</f>
        <v>249.71</v>
      </c>
      <c r="D113" s="231"/>
      <c r="E113" s="243"/>
      <c r="F113" s="5"/>
      <c r="G113" s="5"/>
      <c r="H113" s="5"/>
      <c r="I113" s="5"/>
      <c r="J113" s="7"/>
    </row>
    <row r="114" spans="1:10" ht="13.7" customHeight="1">
      <c r="A114" s="239" t="s">
        <v>145</v>
      </c>
      <c r="B114" s="39">
        <v>156.54</v>
      </c>
      <c r="C114" s="234">
        <f>ROUND($B$22*B114,2)</f>
        <v>210.84</v>
      </c>
      <c r="D114" s="231"/>
      <c r="E114" s="243"/>
      <c r="F114" s="5"/>
      <c r="G114" s="5"/>
      <c r="H114" s="5"/>
      <c r="I114" s="5"/>
      <c r="J114" s="7"/>
    </row>
    <row r="115" spans="1:10" ht="13.7" customHeight="1">
      <c r="A115" s="239" t="s">
        <v>146</v>
      </c>
      <c r="B115" s="39">
        <v>6</v>
      </c>
      <c r="C115" s="234">
        <f>ROUND($B$22*B115,2)</f>
        <v>8.08</v>
      </c>
      <c r="D115" s="231"/>
      <c r="E115" s="243"/>
      <c r="F115" s="5"/>
      <c r="G115" s="5"/>
      <c r="H115" s="5"/>
      <c r="I115" s="5"/>
      <c r="J115" s="7"/>
    </row>
    <row r="116" spans="1:10" ht="15.75" customHeight="1">
      <c r="A116" s="244" t="s">
        <v>147</v>
      </c>
      <c r="B116" s="42">
        <v>3</v>
      </c>
      <c r="C116" s="245">
        <f>ROUND($B$22*B116,2)</f>
        <v>4.04</v>
      </c>
      <c r="D116" s="246"/>
      <c r="E116" s="5"/>
      <c r="F116" s="5"/>
      <c r="G116" s="5"/>
      <c r="H116" s="5"/>
      <c r="I116" s="5"/>
      <c r="J116" s="7"/>
    </row>
    <row r="117" spans="1:10" ht="15.75" customHeight="1">
      <c r="A117" s="247" t="s">
        <v>95</v>
      </c>
      <c r="B117" s="248"/>
      <c r="C117" s="249"/>
      <c r="D117" s="250"/>
      <c r="E117" s="8"/>
      <c r="F117" s="5"/>
      <c r="G117" s="5"/>
      <c r="H117" s="5"/>
      <c r="I117" s="5"/>
      <c r="J117" s="7"/>
    </row>
    <row r="118" spans="1:10" ht="15.75" customHeight="1">
      <c r="A118" s="132" t="s">
        <v>96</v>
      </c>
      <c r="B118" s="206"/>
      <c r="C118" s="134"/>
      <c r="D118" s="135"/>
      <c r="E118" s="8"/>
      <c r="F118" s="5"/>
      <c r="G118" s="5"/>
      <c r="H118" s="5"/>
      <c r="I118" s="5"/>
      <c r="J118" s="7"/>
    </row>
    <row r="119" spans="1:10" ht="16.5" customHeight="1">
      <c r="A119" s="251" t="s">
        <v>97</v>
      </c>
      <c r="B119" s="252"/>
      <c r="C119" s="253"/>
      <c r="D119" s="254"/>
      <c r="E119" s="8"/>
      <c r="F119" s="5"/>
      <c r="G119" s="5"/>
      <c r="H119" s="5"/>
      <c r="I119" s="5"/>
      <c r="J119" s="7"/>
    </row>
    <row r="120" spans="1:10" ht="14.1" customHeight="1">
      <c r="A120" s="255"/>
      <c r="B120" s="256"/>
      <c r="C120" s="256"/>
      <c r="D120" s="107"/>
      <c r="E120" s="5"/>
      <c r="F120" s="5"/>
      <c r="G120" s="5"/>
      <c r="H120" s="5"/>
      <c r="I120" s="5"/>
      <c r="J120" s="7"/>
    </row>
    <row r="121" spans="1:10" ht="13.7" customHeight="1">
      <c r="A121" s="257" t="s">
        <v>148</v>
      </c>
      <c r="B121" s="39">
        <v>26.12</v>
      </c>
      <c r="C121" s="234">
        <f>ROUND($B$22*B121,2)</f>
        <v>35.18</v>
      </c>
      <c r="D121" s="231"/>
      <c r="E121" s="5"/>
      <c r="F121" s="5"/>
      <c r="G121" s="5"/>
      <c r="H121" s="5"/>
      <c r="I121" s="5"/>
      <c r="J121" s="7"/>
    </row>
    <row r="122" spans="1:10" ht="13.7" customHeight="1">
      <c r="A122" s="258"/>
      <c r="B122" s="86"/>
      <c r="C122" s="86"/>
      <c r="D122" s="5"/>
      <c r="E122" s="5"/>
      <c r="F122" s="5"/>
      <c r="G122" s="5"/>
      <c r="H122" s="5"/>
      <c r="I122" s="5"/>
      <c r="J122" s="7"/>
    </row>
    <row r="123" spans="1:10" ht="13.7" customHeight="1">
      <c r="A123" s="259" t="s">
        <v>149</v>
      </c>
      <c r="B123" s="242">
        <v>5000</v>
      </c>
      <c r="C123" s="242">
        <f>B123*B22</f>
        <v>6734.3</v>
      </c>
      <c r="D123" s="260"/>
      <c r="E123" s="15"/>
      <c r="F123" s="15"/>
      <c r="G123" s="15"/>
      <c r="H123" s="15"/>
      <c r="I123" s="15"/>
      <c r="J123" s="16"/>
    </row>
  </sheetData>
  <mergeCells count="1">
    <mergeCell ref="E58:G59"/>
  </mergeCells>
  <pageMargins left="0.5" right="0.5" top="0.51200000000000001" bottom="0.5" header="0.5" footer="0.5"/>
  <pageSetup scale="87"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2017-09-20T09:56:07Z</cp:lastPrinted>
  <dcterms:created xsi:type="dcterms:W3CDTF">2016-07-31T10:00:11Z</dcterms:created>
  <dcterms:modified xsi:type="dcterms:W3CDTF">2018-01-10T11:30:10Z</dcterms:modified>
</cp:coreProperties>
</file>